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L:\ГКО\ГКО 2020 ЗНП и ОКСы\Проект отчёта 2020-1\2 Результаты определения КС\2.3 Расчёт кадастровой стоимости\"/>
    </mc:Choice>
  </mc:AlternateContent>
  <xr:revisionPtr revIDLastSave="0" documentId="13_ncr:1_{D1EE6843-1DA3-4448-84FA-C4C94294E709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Здания" sheetId="1" r:id="rId1"/>
    <sheet name="Помещения" sheetId="2" r:id="rId2"/>
    <sheet name="Сравнительный анализ" sheetId="3" r:id="rId3"/>
  </sheets>
  <definedNames>
    <definedName name="_xlcn.WorksheetConnection_РасчётКСИЖД.Здания1231помещения443.xlsxТаблица1" hidden="1">Таблица1[]</definedName>
  </definedNames>
  <calcPr calcId="181029"/>
  <pivotCaches>
    <pivotCache cacheId="48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Таблица1" name="Таблица1" connection="WorksheetConnection_Расчёт КС ИЖД. Здания 1231, помещения 443.xlsx!Таблица1"/>
        </x15:modelTables>
      </x15:dataModel>
    </ext>
  </extLst>
</workbook>
</file>

<file path=xl/calcChain.xml><?xml version="1.0" encoding="utf-8"?>
<calcChain xmlns="http://schemas.openxmlformats.org/spreadsheetml/2006/main">
  <c r="AD192" i="1" l="1"/>
  <c r="AE98" i="1" l="1"/>
  <c r="AE97" i="1"/>
  <c r="AE104" i="1"/>
  <c r="AE179" i="1"/>
  <c r="AE180" i="1"/>
  <c r="AE244" i="1"/>
  <c r="AE181" i="1"/>
  <c r="AE242" i="1"/>
  <c r="AE182" i="1"/>
  <c r="AE114" i="1"/>
  <c r="AE115" i="1"/>
  <c r="AE175" i="1"/>
  <c r="AE174" i="1"/>
  <c r="AE243" i="1"/>
  <c r="AE183" i="1"/>
  <c r="AE113" i="1"/>
  <c r="AE102" i="1"/>
  <c r="AE106" i="1"/>
  <c r="AE107" i="1"/>
  <c r="AE101" i="1"/>
  <c r="AE105" i="1"/>
  <c r="AE96" i="1"/>
  <c r="AE256" i="1"/>
  <c r="AE264" i="1"/>
  <c r="AE268" i="1"/>
  <c r="AE262" i="1"/>
  <c r="AE111" i="1"/>
  <c r="AE109" i="1"/>
  <c r="AE110" i="1"/>
  <c r="AE260" i="1"/>
  <c r="AE261" i="1"/>
  <c r="AE258" i="1"/>
  <c r="AE112" i="1"/>
  <c r="AE266" i="1"/>
  <c r="AE265" i="1"/>
  <c r="AE259" i="1"/>
  <c r="AE267" i="1"/>
  <c r="AE67" i="1"/>
  <c r="AE66" i="1"/>
  <c r="AE108" i="1"/>
  <c r="AE100" i="1"/>
  <c r="AE99" i="1"/>
  <c r="AE146" i="1"/>
  <c r="AE128" i="1"/>
  <c r="AE133" i="1"/>
  <c r="AE129" i="1"/>
  <c r="AE135" i="1"/>
  <c r="AE139" i="1"/>
  <c r="AE126" i="1"/>
  <c r="AE118" i="1"/>
  <c r="AE756" i="1"/>
  <c r="AE130" i="1"/>
  <c r="AE757" i="1"/>
  <c r="AE134" i="1"/>
  <c r="AE750" i="1"/>
  <c r="AE751" i="1"/>
  <c r="AE124" i="1"/>
  <c r="AE752" i="1"/>
  <c r="AE131" i="1"/>
  <c r="AE143" i="1"/>
  <c r="AE117" i="1"/>
  <c r="AE144" i="1"/>
  <c r="AE150" i="1"/>
  <c r="AE760" i="1"/>
  <c r="AE136" i="1"/>
  <c r="AE151" i="1"/>
  <c r="AE747" i="1"/>
  <c r="AE754" i="1"/>
  <c r="AE137" i="1"/>
  <c r="AE755" i="1"/>
  <c r="AE758" i="1"/>
  <c r="AE145" i="1"/>
  <c r="AE762" i="1"/>
  <c r="AE746" i="1"/>
  <c r="AE748" i="1"/>
  <c r="AE761" i="1"/>
  <c r="AE753" i="1"/>
  <c r="AE759" i="1"/>
  <c r="AE127" i="1"/>
  <c r="AE138" i="1"/>
  <c r="AE125" i="1"/>
  <c r="AE147" i="1"/>
  <c r="AE132" i="1"/>
  <c r="AE159" i="1"/>
  <c r="AE153" i="1"/>
  <c r="AE160" i="1"/>
  <c r="AE148" i="1"/>
  <c r="AE749" i="1"/>
  <c r="AE767" i="1"/>
  <c r="AE764" i="1"/>
  <c r="AE141" i="1"/>
  <c r="AE123" i="1"/>
  <c r="AE121" i="1"/>
  <c r="AE120" i="1"/>
  <c r="AE122" i="1"/>
  <c r="AE763" i="1"/>
  <c r="AE768" i="1"/>
  <c r="AE765" i="1"/>
  <c r="AE766" i="1"/>
  <c r="AE154" i="1"/>
  <c r="AE166" i="1"/>
  <c r="AE163" i="1"/>
  <c r="AE156" i="1"/>
  <c r="AE155" i="1"/>
  <c r="AE164" i="1"/>
  <c r="AE140" i="1"/>
  <c r="AE149" i="1"/>
  <c r="AE165" i="1"/>
  <c r="AE158" i="1"/>
  <c r="AE167" i="1"/>
  <c r="AE65" i="1"/>
  <c r="AE119" i="1"/>
  <c r="AE142" i="1"/>
  <c r="AE161" i="1"/>
  <c r="AE177" i="1"/>
  <c r="AE170" i="1"/>
  <c r="AE169" i="1"/>
  <c r="AE178" i="1"/>
  <c r="AE152" i="1"/>
  <c r="AE168" i="1"/>
  <c r="AE157" i="1"/>
  <c r="AE162" i="1"/>
  <c r="AE248" i="1"/>
  <c r="AE247" i="1"/>
  <c r="AE184" i="1"/>
  <c r="AE200" i="1"/>
  <c r="AE187" i="1"/>
  <c r="AE201" i="1"/>
  <c r="AE196" i="1"/>
  <c r="AE239" i="1"/>
  <c r="AE202" i="1"/>
  <c r="AE206" i="1"/>
  <c r="AE185" i="1"/>
  <c r="AE233" i="1"/>
  <c r="AE188" i="1"/>
  <c r="AE193" i="1"/>
  <c r="AE189" i="1"/>
  <c r="AE194" i="1"/>
  <c r="AE195" i="1"/>
  <c r="AE116" i="1"/>
  <c r="AE190" i="1"/>
  <c r="AE197" i="1"/>
  <c r="AE203" i="1"/>
  <c r="AE198" i="1"/>
  <c r="AE191" i="1"/>
  <c r="AE255" i="1"/>
  <c r="AE251" i="1"/>
  <c r="AE192" i="1"/>
  <c r="AE199" i="1"/>
  <c r="AE204" i="1"/>
  <c r="AE207" i="1"/>
  <c r="AE186" i="1"/>
  <c r="AE205" i="1"/>
  <c r="AE211" i="1"/>
  <c r="AE220" i="1"/>
  <c r="AE218" i="1"/>
  <c r="AE221" i="1"/>
  <c r="AE212" i="1"/>
  <c r="AE214" i="1"/>
  <c r="AE215" i="1"/>
  <c r="AE219" i="1"/>
  <c r="AE222" i="1"/>
  <c r="AE235" i="1"/>
  <c r="AE238" i="1"/>
  <c r="AE240" i="1"/>
  <c r="AE224" i="1"/>
  <c r="AE216" i="1"/>
  <c r="AE223" i="1"/>
  <c r="AE213" i="1"/>
  <c r="AE225" i="1"/>
  <c r="AE208" i="1"/>
  <c r="AE234" i="1"/>
  <c r="AE209" i="1"/>
  <c r="AE217" i="1"/>
  <c r="AE237" i="1"/>
  <c r="AE245" i="1"/>
  <c r="AE231" i="1"/>
  <c r="AE254" i="1"/>
  <c r="AE210" i="1"/>
  <c r="AE232" i="1"/>
  <c r="AE171" i="1"/>
  <c r="AE176" i="1"/>
  <c r="AE329" i="1"/>
  <c r="AE327" i="1"/>
  <c r="AE328" i="1"/>
  <c r="AE330" i="1"/>
  <c r="AE172" i="1"/>
  <c r="AE173" i="1"/>
  <c r="AE236" i="1"/>
  <c r="AE230" i="1"/>
  <c r="AE226" i="1"/>
  <c r="AE228" i="1"/>
  <c r="AE227" i="1"/>
  <c r="AE246" i="1"/>
  <c r="AE241" i="1"/>
  <c r="AE229" i="1"/>
  <c r="AE17" i="1"/>
  <c r="AE249" i="1"/>
  <c r="AE250" i="1"/>
  <c r="AE269" i="1"/>
  <c r="AE270" i="1"/>
  <c r="AE1169" i="1"/>
  <c r="AE706" i="1"/>
  <c r="AE725" i="1"/>
  <c r="AE735" i="1"/>
  <c r="AE744" i="1"/>
  <c r="AE736" i="1"/>
  <c r="AE737" i="1"/>
  <c r="AE726" i="1"/>
  <c r="AE745" i="1"/>
  <c r="AE727" i="1"/>
  <c r="AE730" i="1"/>
  <c r="AE729" i="1"/>
  <c r="AE710" i="1"/>
  <c r="AE717" i="1"/>
  <c r="AE713" i="1"/>
  <c r="AE712" i="1"/>
  <c r="AE703" i="1"/>
  <c r="AE720" i="1"/>
  <c r="AE738" i="1"/>
  <c r="AE731" i="1"/>
  <c r="AE733" i="1"/>
  <c r="AE707" i="1"/>
  <c r="AE721" i="1"/>
  <c r="AE715" i="1"/>
  <c r="AE709" i="1"/>
  <c r="AE716" i="1"/>
  <c r="AE714" i="1"/>
  <c r="AE718" i="1"/>
  <c r="AE702" i="1"/>
  <c r="AE719" i="1"/>
  <c r="AE294" i="1"/>
  <c r="AE287" i="1"/>
  <c r="AE728" i="1"/>
  <c r="AE317" i="1"/>
  <c r="AE722" i="1"/>
  <c r="AE293" i="1"/>
  <c r="AE288" i="1"/>
  <c r="AE289" i="1"/>
  <c r="AE723" i="1"/>
  <c r="AE732" i="1"/>
  <c r="AE316" i="1"/>
  <c r="AE319" i="1"/>
  <c r="AE286" i="1"/>
  <c r="AE290" i="1"/>
  <c r="AE307" i="1"/>
  <c r="AE312" i="1"/>
  <c r="AE711" i="1"/>
  <c r="AE318" i="1"/>
  <c r="AE705" i="1"/>
  <c r="AE739" i="1"/>
  <c r="AE740" i="1"/>
  <c r="AE741" i="1"/>
  <c r="AE742" i="1"/>
  <c r="AE305" i="1"/>
  <c r="AE734" i="1"/>
  <c r="AE285" i="1"/>
  <c r="AE724" i="1"/>
  <c r="AE77" i="1"/>
  <c r="AE743" i="1"/>
  <c r="AE708" i="1"/>
  <c r="AE326" i="1"/>
  <c r="AE310" i="1"/>
  <c r="AE296" i="1"/>
  <c r="AE324" i="1"/>
  <c r="AE301" i="1"/>
  <c r="AE322" i="1"/>
  <c r="AE275" i="1"/>
  <c r="AE271" i="1"/>
  <c r="AE308" i="1"/>
  <c r="AE304" i="1"/>
  <c r="AE309" i="1"/>
  <c r="AE325" i="1"/>
  <c r="AE276" i="1"/>
  <c r="AE320" i="1"/>
  <c r="AE306" i="1"/>
  <c r="AE291" i="1"/>
  <c r="AE315" i="1"/>
  <c r="AE323" i="1"/>
  <c r="AE272" i="1"/>
  <c r="AE295" i="1"/>
  <c r="AE313" i="1"/>
  <c r="AE311" i="1"/>
  <c r="AE302" i="1"/>
  <c r="AE298" i="1"/>
  <c r="AE273" i="1"/>
  <c r="AE321" i="1"/>
  <c r="AE297" i="1"/>
  <c r="AE277" i="1"/>
  <c r="AE14" i="1"/>
  <c r="AE274" i="1"/>
  <c r="AE281" i="1"/>
  <c r="AE282" i="1"/>
  <c r="AE704" i="1"/>
  <c r="AE303" i="1"/>
  <c r="AE300" i="1"/>
  <c r="AE283" i="1"/>
  <c r="AE280" i="1"/>
  <c r="AE279" i="1"/>
  <c r="AE314" i="1"/>
  <c r="AE12" i="1"/>
  <c r="AE292" i="1"/>
  <c r="AE278" i="1"/>
  <c r="AE284" i="1"/>
  <c r="AE299" i="1"/>
  <c r="AE397" i="1"/>
  <c r="AE384" i="1"/>
  <c r="AE385" i="1"/>
  <c r="AE398" i="1"/>
  <c r="AE386" i="1"/>
  <c r="AE399" i="1"/>
  <c r="AE413" i="1"/>
  <c r="AE393" i="1"/>
  <c r="AE387" i="1"/>
  <c r="AE411" i="1"/>
  <c r="AE412" i="1"/>
  <c r="AE388" i="1"/>
  <c r="AE391" i="1"/>
  <c r="AE389" i="1"/>
  <c r="AE390" i="1"/>
  <c r="AE493" i="1"/>
  <c r="AE490" i="1"/>
  <c r="AE492" i="1"/>
  <c r="AE18" i="1"/>
  <c r="AE499" i="1"/>
  <c r="AE498" i="1"/>
  <c r="AE500" i="1"/>
  <c r="AE523" i="1"/>
  <c r="AE495" i="1"/>
  <c r="AE496" i="1"/>
  <c r="AE494" i="1"/>
  <c r="AE497" i="1"/>
  <c r="AE491" i="1"/>
  <c r="AE424" i="1"/>
  <c r="AE515" i="1"/>
  <c r="AE522" i="1"/>
  <c r="AE363" i="1"/>
  <c r="AE364" i="1"/>
  <c r="AE501" i="1"/>
  <c r="AE362" i="1"/>
  <c r="AE418" i="1"/>
  <c r="AE375" i="1"/>
  <c r="AE400" i="1"/>
  <c r="AE502" i="1"/>
  <c r="AE401" i="1"/>
  <c r="AE403" i="1"/>
  <c r="AE404" i="1"/>
  <c r="AE402" i="1"/>
  <c r="AE405" i="1"/>
  <c r="AE406" i="1"/>
  <c r="AE503" i="1"/>
  <c r="AE407" i="1"/>
  <c r="AE504" i="1"/>
  <c r="AE408" i="1"/>
  <c r="AE421" i="1"/>
  <c r="AE511" i="1"/>
  <c r="AE519" i="1"/>
  <c r="AE416" i="1"/>
  <c r="AE505" i="1"/>
  <c r="AE419" i="1"/>
  <c r="AE422" i="1"/>
  <c r="AE420" i="1"/>
  <c r="AE506" i="1"/>
  <c r="AE516" i="1"/>
  <c r="AE417" i="1"/>
  <c r="AE507" i="1"/>
  <c r="AE423" i="1"/>
  <c r="AE529" i="1"/>
  <c r="AE530" i="1"/>
  <c r="AE253" i="1"/>
  <c r="AE35" i="1"/>
  <c r="AE508" i="1"/>
  <c r="AE520" i="1"/>
  <c r="AE415" i="1"/>
  <c r="AE38" i="1"/>
  <c r="AE59" i="1"/>
  <c r="AE378" i="1"/>
  <c r="AE377" i="1"/>
  <c r="AE409" i="1"/>
  <c r="AE376" i="1"/>
  <c r="AE394" i="1"/>
  <c r="AE395" i="1"/>
  <c r="AE374" i="1"/>
  <c r="AE335" i="1"/>
  <c r="AE346" i="1"/>
  <c r="AE358" i="1"/>
  <c r="AE344" i="1"/>
  <c r="AE351" i="1"/>
  <c r="AE340" i="1"/>
  <c r="AE341" i="1"/>
  <c r="AE371" i="1"/>
  <c r="AE336" i="1"/>
  <c r="AE345" i="1"/>
  <c r="AE370" i="1"/>
  <c r="AE342" i="1"/>
  <c r="AE347" i="1"/>
  <c r="AE352" i="1"/>
  <c r="AE331" i="1"/>
  <c r="AE348" i="1"/>
  <c r="AE95" i="1"/>
  <c r="AE367" i="1"/>
  <c r="AE373" i="1"/>
  <c r="AE332" i="1"/>
  <c r="AE337" i="1"/>
  <c r="AE359" i="1"/>
  <c r="AE338" i="1"/>
  <c r="AE333" i="1"/>
  <c r="AE353" i="1"/>
  <c r="AE354" i="1"/>
  <c r="AE355" i="1"/>
  <c r="AE349" i="1"/>
  <c r="AE339" i="1"/>
  <c r="AE350" i="1"/>
  <c r="AE360" i="1"/>
  <c r="AE368" i="1"/>
  <c r="AE372" i="1"/>
  <c r="AE365" i="1"/>
  <c r="AE343" i="1"/>
  <c r="AE366" i="1"/>
  <c r="AE334" i="1"/>
  <c r="AE361" i="1"/>
  <c r="AE356" i="1"/>
  <c r="AE369" i="1"/>
  <c r="AE357" i="1"/>
  <c r="AE443" i="1"/>
  <c r="AE448" i="1"/>
  <c r="AE449" i="1"/>
  <c r="AE437" i="1"/>
  <c r="AE429" i="1"/>
  <c r="AE438" i="1"/>
  <c r="AE439" i="1"/>
  <c r="AE444" i="1"/>
  <c r="AE455" i="1"/>
  <c r="AE430" i="1"/>
  <c r="AE445" i="1"/>
  <c r="AE425" i="1"/>
  <c r="AE426" i="1"/>
  <c r="AE528" i="1"/>
  <c r="AE450" i="1"/>
  <c r="AE524" i="1"/>
  <c r="AE431" i="1"/>
  <c r="AE440" i="1"/>
  <c r="AE456" i="1"/>
  <c r="AE513" i="1"/>
  <c r="AE509" i="1"/>
  <c r="AE518" i="1"/>
  <c r="AE452" i="1"/>
  <c r="AE427" i="1"/>
  <c r="AE525" i="1"/>
  <c r="AE441" i="1"/>
  <c r="AE453" i="1"/>
  <c r="AE432" i="1"/>
  <c r="AE428" i="1"/>
  <c r="AE433" i="1"/>
  <c r="AE454" i="1"/>
  <c r="AE457" i="1"/>
  <c r="AE442" i="1"/>
  <c r="AE434" i="1"/>
  <c r="AE446" i="1"/>
  <c r="AE447" i="1"/>
  <c r="AE435" i="1"/>
  <c r="AE451" i="1"/>
  <c r="AE436" i="1"/>
  <c r="AE476" i="1"/>
  <c r="AE512" i="1"/>
  <c r="AE470" i="1"/>
  <c r="AE465" i="1"/>
  <c r="AE462" i="1"/>
  <c r="AE463" i="1"/>
  <c r="AE459" i="1"/>
  <c r="AE466" i="1"/>
  <c r="AE471" i="1"/>
  <c r="AE467" i="1"/>
  <c r="AE477" i="1"/>
  <c r="AE527" i="1"/>
  <c r="AE478" i="1"/>
  <c r="AE479" i="1"/>
  <c r="AE461" i="1"/>
  <c r="AE475" i="1"/>
  <c r="AE460" i="1"/>
  <c r="AE472" i="1"/>
  <c r="AE480" i="1"/>
  <c r="AE464" i="1"/>
  <c r="AE458" i="1"/>
  <c r="AE473" i="1"/>
  <c r="AE526" i="1"/>
  <c r="AE468" i="1"/>
  <c r="AE474" i="1"/>
  <c r="AE469" i="1"/>
  <c r="AE37" i="1"/>
  <c r="AE19" i="1"/>
  <c r="AE487" i="1"/>
  <c r="AE488" i="1"/>
  <c r="AE517" i="1"/>
  <c r="AE521" i="1"/>
  <c r="AE531" i="1"/>
  <c r="AE485" i="1"/>
  <c r="AE481" i="1"/>
  <c r="AE483" i="1"/>
  <c r="AE486" i="1"/>
  <c r="AE489" i="1"/>
  <c r="AE482" i="1"/>
  <c r="AE33" i="1"/>
  <c r="AE510" i="1"/>
  <c r="AE484" i="1"/>
  <c r="AE410" i="1"/>
  <c r="AE72" i="1"/>
  <c r="AE382" i="1"/>
  <c r="AE379" i="1"/>
  <c r="AE383" i="1"/>
  <c r="AE396" i="1"/>
  <c r="AE380" i="1"/>
  <c r="AE381" i="1"/>
  <c r="AE558" i="1"/>
  <c r="AE534" i="1"/>
  <c r="AE537" i="1"/>
  <c r="AE538" i="1"/>
  <c r="AE543" i="1"/>
  <c r="AE533" i="1"/>
  <c r="AE535" i="1"/>
  <c r="AE536" i="1"/>
  <c r="AE541" i="1"/>
  <c r="AE546" i="1"/>
  <c r="AE556" i="1"/>
  <c r="AE559" i="1"/>
  <c r="AE560" i="1"/>
  <c r="AE550" i="1"/>
  <c r="AE551" i="1"/>
  <c r="AE552" i="1"/>
  <c r="AE557" i="1"/>
  <c r="AE542" i="1"/>
  <c r="AE544" i="1"/>
  <c r="AE545" i="1"/>
  <c r="AE553" i="1"/>
  <c r="AE555" i="1"/>
  <c r="AE554" i="1"/>
  <c r="AE569" i="1"/>
  <c r="AE570" i="1"/>
  <c r="AE540" i="1"/>
  <c r="AE532" i="1"/>
  <c r="AE549" i="1"/>
  <c r="AE547" i="1"/>
  <c r="AE548" i="1"/>
  <c r="AE567" i="1"/>
  <c r="AE568" i="1"/>
  <c r="AE539" i="1"/>
  <c r="AE392" i="1"/>
  <c r="AE414" i="1"/>
  <c r="AE561" i="1"/>
  <c r="AE562" i="1"/>
  <c r="AE563" i="1"/>
  <c r="AE564" i="1"/>
  <c r="AE565" i="1"/>
  <c r="AE566" i="1"/>
  <c r="AE671" i="1"/>
  <c r="AE672" i="1"/>
  <c r="AE617" i="1"/>
  <c r="AE700" i="1"/>
  <c r="AE698" i="1"/>
  <c r="AE615" i="1"/>
  <c r="AE624" i="1"/>
  <c r="AE614" i="1"/>
  <c r="AE7" i="1"/>
  <c r="AE576" i="1"/>
  <c r="AE514" i="1"/>
  <c r="AE608" i="1"/>
  <c r="AE575" i="1"/>
  <c r="AE252" i="1"/>
  <c r="AE577" i="1"/>
  <c r="AE600" i="1"/>
  <c r="AE578" i="1"/>
  <c r="AE579" i="1"/>
  <c r="AE580" i="1"/>
  <c r="AE605" i="1"/>
  <c r="AE595" i="1"/>
  <c r="AE572" i="1"/>
  <c r="AE571" i="1"/>
  <c r="AE596" i="1"/>
  <c r="AE607" i="1"/>
  <c r="AE581" i="1"/>
  <c r="AE574" i="1"/>
  <c r="AE71" i="1"/>
  <c r="AE573" i="1"/>
  <c r="AE6" i="1"/>
  <c r="AE582" i="1"/>
  <c r="AE583" i="1"/>
  <c r="AE601" i="1"/>
  <c r="AE257" i="1"/>
  <c r="AE263" i="1"/>
  <c r="AE584" i="1"/>
  <c r="AE585" i="1"/>
  <c r="AE606" i="1"/>
  <c r="AE586" i="1"/>
  <c r="AE684" i="1"/>
  <c r="AE16" i="1"/>
  <c r="AE604" i="1"/>
  <c r="AE599" i="1"/>
  <c r="AE609" i="1"/>
  <c r="AE621" i="1"/>
  <c r="AE630" i="1"/>
  <c r="AE687" i="1"/>
  <c r="AE588" i="1"/>
  <c r="AE587" i="1"/>
  <c r="AE602" i="1"/>
  <c r="AE625" i="1"/>
  <c r="AE590" i="1"/>
  <c r="AE589" i="1"/>
  <c r="AE612" i="1"/>
  <c r="AE8" i="1"/>
  <c r="AE627" i="1"/>
  <c r="AE592" i="1"/>
  <c r="AE593" i="1"/>
  <c r="AE610" i="1"/>
  <c r="AE591" i="1"/>
  <c r="AE597" i="1"/>
  <c r="AE598" i="1"/>
  <c r="AE686" i="1"/>
  <c r="AE695" i="1"/>
  <c r="AE696" i="1"/>
  <c r="AE594" i="1"/>
  <c r="AE673" i="1"/>
  <c r="AE674" i="1"/>
  <c r="AE603" i="1"/>
  <c r="AE623" i="1"/>
  <c r="AE626" i="1"/>
  <c r="AE683" i="1"/>
  <c r="AE688" i="1"/>
  <c r="AE618" i="1"/>
  <c r="AE628" i="1"/>
  <c r="AE620" i="1"/>
  <c r="AE699" i="1"/>
  <c r="AE692" i="1"/>
  <c r="AE675" i="1"/>
  <c r="AE611" i="1"/>
  <c r="AE629" i="1"/>
  <c r="AE613" i="1"/>
  <c r="AE676" i="1"/>
  <c r="AE677" i="1"/>
  <c r="AE678" i="1"/>
  <c r="AE685" i="1"/>
  <c r="AE697" i="1"/>
  <c r="AE619" i="1"/>
  <c r="AE679" i="1"/>
  <c r="AE681" i="1"/>
  <c r="AE680" i="1"/>
  <c r="AE622" i="1"/>
  <c r="AE693" i="1"/>
  <c r="AE616" i="1"/>
  <c r="AE682" i="1"/>
  <c r="AE32" i="1"/>
  <c r="AE648" i="1"/>
  <c r="AE665" i="1"/>
  <c r="AE631" i="1"/>
  <c r="AE643" i="1"/>
  <c r="AE650" i="1"/>
  <c r="AE657" i="1"/>
  <c r="AE659" i="1"/>
  <c r="AE660" i="1"/>
  <c r="AE651" i="1"/>
  <c r="AE691" i="1"/>
  <c r="AE639" i="1"/>
  <c r="AE658" i="1"/>
  <c r="AE652" i="1"/>
  <c r="AE103" i="1"/>
  <c r="AE632" i="1"/>
  <c r="AE644" i="1"/>
  <c r="AE633" i="1"/>
  <c r="AE661" i="1"/>
  <c r="AE653" i="1"/>
  <c r="AE654" i="1"/>
  <c r="AE634" i="1"/>
  <c r="AE690" i="1"/>
  <c r="AE666" i="1"/>
  <c r="AE662" i="1"/>
  <c r="AE655" i="1"/>
  <c r="AE701" i="1"/>
  <c r="AE667" i="1"/>
  <c r="AE668" i="1"/>
  <c r="AE635" i="1"/>
  <c r="AE645" i="1"/>
  <c r="AE669" i="1"/>
  <c r="AE640" i="1"/>
  <c r="AE689" i="1"/>
  <c r="AE636" i="1"/>
  <c r="AE637" i="1"/>
  <c r="AE694" i="1"/>
  <c r="AE663" i="1"/>
  <c r="AE670" i="1"/>
  <c r="AE638" i="1"/>
  <c r="AE69" i="1"/>
  <c r="AE641" i="1"/>
  <c r="AE664" i="1"/>
  <c r="AE649" i="1"/>
  <c r="AE656" i="1"/>
  <c r="AE642" i="1"/>
  <c r="AE646" i="1"/>
  <c r="AE647" i="1"/>
  <c r="AE770" i="1"/>
  <c r="AE771" i="1"/>
  <c r="AE769" i="1"/>
  <c r="AE780" i="1"/>
  <c r="AE775" i="1"/>
  <c r="AE777" i="1"/>
  <c r="AE778" i="1"/>
  <c r="AE779" i="1"/>
  <c r="AE44" i="1"/>
  <c r="AE774" i="1"/>
  <c r="AE772" i="1"/>
  <c r="AE773" i="1"/>
  <c r="AE776" i="1"/>
  <c r="AE41" i="1"/>
  <c r="AE1126" i="1"/>
  <c r="AE24" i="1"/>
  <c r="AE22" i="1"/>
  <c r="AE1123" i="1"/>
  <c r="AE1135" i="1"/>
  <c r="AE1137" i="1"/>
  <c r="AE1129" i="1"/>
  <c r="AE1138" i="1"/>
  <c r="AE1130" i="1"/>
  <c r="AE1101" i="1"/>
  <c r="AE1103" i="1"/>
  <c r="AE1124" i="1"/>
  <c r="AE1116" i="1"/>
  <c r="AE1118" i="1"/>
  <c r="AE1110" i="1"/>
  <c r="AE15" i="1"/>
  <c r="AE1111" i="1"/>
  <c r="AE1104" i="1"/>
  <c r="AE1105" i="1"/>
  <c r="AE1094" i="1"/>
  <c r="AE1120" i="1"/>
  <c r="AE1106" i="1"/>
  <c r="AE1095" i="1"/>
  <c r="AE1107" i="1"/>
  <c r="AE1109" i="1"/>
  <c r="AE1100" i="1"/>
  <c r="AE1096" i="1"/>
  <c r="AE1113" i="1"/>
  <c r="AE1097" i="1"/>
  <c r="AE1098" i="1"/>
  <c r="AE1112" i="1"/>
  <c r="AE1108" i="1"/>
  <c r="AE1117" i="1"/>
  <c r="AE1121" i="1"/>
  <c r="AE1128" i="1"/>
  <c r="AE75" i="1"/>
  <c r="AE1132" i="1"/>
  <c r="AE1133" i="1"/>
  <c r="AE1134" i="1"/>
  <c r="AE1131" i="1"/>
  <c r="AE1102" i="1"/>
  <c r="AE1122" i="1"/>
  <c r="AE1114" i="1"/>
  <c r="AE1115" i="1"/>
  <c r="AE1119" i="1"/>
  <c r="AE34" i="1"/>
  <c r="AE1099" i="1"/>
  <c r="AE1136" i="1"/>
  <c r="AE1125" i="1"/>
  <c r="AE1127" i="1"/>
  <c r="AE1008" i="1"/>
  <c r="AE1026" i="1"/>
  <c r="AE1036" i="1"/>
  <c r="AE1035" i="1"/>
  <c r="AE1024" i="1"/>
  <c r="AE60" i="1"/>
  <c r="AE991" i="1"/>
  <c r="AE40" i="1"/>
  <c r="AE1015" i="1"/>
  <c r="AE1038" i="1"/>
  <c r="AE980" i="1"/>
  <c r="AE979" i="1"/>
  <c r="AE995" i="1"/>
  <c r="AE1014" i="1"/>
  <c r="AE985" i="1"/>
  <c r="AE998" i="1"/>
  <c r="AE966" i="1"/>
  <c r="AE1012" i="1"/>
  <c r="AE986" i="1"/>
  <c r="AE1165" i="1"/>
  <c r="AE973" i="1"/>
  <c r="AE13" i="1"/>
  <c r="AE967" i="1"/>
  <c r="AE992" i="1"/>
  <c r="AE1040" i="1"/>
  <c r="AE972" i="1"/>
  <c r="AE968" i="1"/>
  <c r="AE1020" i="1"/>
  <c r="AE925" i="1"/>
  <c r="AE928" i="1"/>
  <c r="AE1072" i="1"/>
  <c r="AE926" i="1"/>
  <c r="AE1073" i="1"/>
  <c r="AE958" i="1"/>
  <c r="AE959" i="1"/>
  <c r="AE960" i="1"/>
  <c r="AE20" i="1"/>
  <c r="AE927" i="1"/>
  <c r="AE1075" i="1"/>
  <c r="AE923" i="1"/>
  <c r="AE924" i="1"/>
  <c r="AE1074" i="1"/>
  <c r="AE1025" i="1"/>
  <c r="AE1042" i="1"/>
  <c r="AE948" i="1"/>
  <c r="AE1028" i="1"/>
  <c r="AE947" i="1"/>
  <c r="AE977" i="1"/>
  <c r="AE1023" i="1"/>
  <c r="AE1003" i="1"/>
  <c r="AE987" i="1"/>
  <c r="AE953" i="1"/>
  <c r="AE950" i="1"/>
  <c r="AE949" i="1"/>
  <c r="AE952" i="1"/>
  <c r="AE951" i="1"/>
  <c r="AE946" i="1"/>
  <c r="AE969" i="1"/>
  <c r="AE1029" i="1"/>
  <c r="AE1005" i="1"/>
  <c r="AE1001" i="1"/>
  <c r="AE1022" i="1"/>
  <c r="AE1016" i="1"/>
  <c r="AE974" i="1"/>
  <c r="AE975" i="1"/>
  <c r="AE1009" i="1"/>
  <c r="AE990" i="1"/>
  <c r="AE1004" i="1"/>
  <c r="AE61" i="1"/>
  <c r="AE997" i="1"/>
  <c r="AE989" i="1"/>
  <c r="AE999" i="1"/>
  <c r="AE1043" i="1"/>
  <c r="AE961" i="1"/>
  <c r="AE988" i="1"/>
  <c r="AE1002" i="1"/>
  <c r="AE1027" i="1"/>
  <c r="AE993" i="1"/>
  <c r="AE1037" i="1"/>
  <c r="AE976" i="1"/>
  <c r="AE970" i="1"/>
  <c r="AE962" i="1"/>
  <c r="AE971" i="1"/>
  <c r="AE1034" i="1"/>
  <c r="AE1019" i="1"/>
  <c r="AE1032" i="1"/>
  <c r="AE1033" i="1"/>
  <c r="AE978" i="1"/>
  <c r="AE1010" i="1"/>
  <c r="AE1006" i="1"/>
  <c r="AE994" i="1"/>
  <c r="AE1030" i="1"/>
  <c r="AE982" i="1"/>
  <c r="AE1083" i="1"/>
  <c r="AE917" i="1"/>
  <c r="AE965" i="1"/>
  <c r="AE1167" i="1"/>
  <c r="AE1041" i="1"/>
  <c r="AE1018" i="1"/>
  <c r="AE1021" i="1"/>
  <c r="AE1168" i="1"/>
  <c r="AE1078" i="1"/>
  <c r="AE1076" i="1"/>
  <c r="AE1089" i="1"/>
  <c r="AE922" i="1"/>
  <c r="AE1091" i="1"/>
  <c r="AE1090" i="1"/>
  <c r="AE918" i="1"/>
  <c r="AE1082" i="1"/>
  <c r="AE915" i="1"/>
  <c r="AE916" i="1"/>
  <c r="AE919" i="1"/>
  <c r="AE1059" i="1"/>
  <c r="AE1048" i="1"/>
  <c r="AE1092" i="1"/>
  <c r="AE1051" i="1"/>
  <c r="AE1060" i="1"/>
  <c r="AE1052" i="1"/>
  <c r="AE1063" i="1"/>
  <c r="AE1053" i="1"/>
  <c r="AE1080" i="1"/>
  <c r="AE1049" i="1"/>
  <c r="AE1069" i="1"/>
  <c r="AE1061" i="1"/>
  <c r="AE1079" i="1"/>
  <c r="AE1054" i="1"/>
  <c r="AE1085" i="1"/>
  <c r="AE921" i="1"/>
  <c r="AE1064" i="1"/>
  <c r="AE1045" i="1"/>
  <c r="AE1055" i="1"/>
  <c r="AE1065" i="1"/>
  <c r="AE1093" i="1"/>
  <c r="AE1066" i="1"/>
  <c r="AE914" i="1"/>
  <c r="AE1067" i="1"/>
  <c r="AE1046" i="1"/>
  <c r="AE1084" i="1"/>
  <c r="AE1056" i="1"/>
  <c r="AE1070" i="1"/>
  <c r="AE1071" i="1"/>
  <c r="AE1086" i="1"/>
  <c r="AE920" i="1"/>
  <c r="AE1047" i="1"/>
  <c r="AE1057" i="1"/>
  <c r="AE1062" i="1"/>
  <c r="AE1044" i="1"/>
  <c r="AE1058" i="1"/>
  <c r="AE1081" i="1"/>
  <c r="AE1068" i="1"/>
  <c r="AE1050" i="1"/>
  <c r="AE1077" i="1"/>
  <c r="AE1087" i="1"/>
  <c r="AE1088" i="1"/>
  <c r="AE929" i="1"/>
  <c r="AE963" i="1"/>
  <c r="AE1031" i="1"/>
  <c r="AE1039" i="1"/>
  <c r="AE1164" i="1"/>
  <c r="AE1166" i="1"/>
  <c r="AE930" i="1"/>
  <c r="AE955" i="1"/>
  <c r="AE1000" i="1"/>
  <c r="AE954" i="1"/>
  <c r="AE936" i="1"/>
  <c r="AE1017" i="1"/>
  <c r="AE935" i="1"/>
  <c r="AE933" i="1"/>
  <c r="AE931" i="1"/>
  <c r="AE932" i="1"/>
  <c r="AE934" i="1"/>
  <c r="AE937" i="1"/>
  <c r="AE1011" i="1"/>
  <c r="AE964" i="1"/>
  <c r="AE943" i="1"/>
  <c r="AE944" i="1"/>
  <c r="AE996" i="1"/>
  <c r="AE1007" i="1"/>
  <c r="AE983" i="1"/>
  <c r="AE1013" i="1"/>
  <c r="AE945" i="1"/>
  <c r="AE984" i="1"/>
  <c r="AE938" i="1"/>
  <c r="AE941" i="1"/>
  <c r="AE939" i="1"/>
  <c r="AE956" i="1"/>
  <c r="AE942" i="1"/>
  <c r="AE940" i="1"/>
  <c r="AE981" i="1"/>
  <c r="AE73" i="1"/>
  <c r="AE912" i="1"/>
  <c r="AE911" i="1"/>
  <c r="AE910" i="1"/>
  <c r="AE913" i="1"/>
  <c r="AE909" i="1"/>
  <c r="AE1144" i="1"/>
  <c r="AE1162" i="1"/>
  <c r="AE1139" i="1"/>
  <c r="AE1161" i="1"/>
  <c r="AE781" i="1"/>
  <c r="AE1140" i="1"/>
  <c r="AE1147" i="1"/>
  <c r="AE1149" i="1"/>
  <c r="AE1150" i="1"/>
  <c r="AE1151" i="1"/>
  <c r="AE1160" i="1"/>
  <c r="AE1141" i="1"/>
  <c r="AE1152" i="1"/>
  <c r="AE1142" i="1"/>
  <c r="AE1155" i="1"/>
  <c r="AE1148" i="1"/>
  <c r="AE64" i="1"/>
  <c r="AE68" i="1"/>
  <c r="AE1158" i="1"/>
  <c r="AE1159" i="1"/>
  <c r="AE31" i="1"/>
  <c r="AE1163" i="1"/>
  <c r="AE1153" i="1"/>
  <c r="AE1145" i="1"/>
  <c r="AE1143" i="1"/>
  <c r="AE1154" i="1"/>
  <c r="AE1156" i="1"/>
  <c r="AE1146" i="1"/>
  <c r="AE905" i="1"/>
  <c r="AE897" i="1"/>
  <c r="AE906" i="1"/>
  <c r="AE785" i="1"/>
  <c r="AE904" i="1"/>
  <c r="AE898" i="1"/>
  <c r="AE791" i="1"/>
  <c r="AE907" i="1"/>
  <c r="AE784" i="1"/>
  <c r="AE792" i="1"/>
  <c r="AE795" i="1"/>
  <c r="AE908" i="1"/>
  <c r="AE782" i="1"/>
  <c r="AE902" i="1"/>
  <c r="AE900" i="1"/>
  <c r="AE899" i="1"/>
  <c r="AE901" i="1"/>
  <c r="AE793" i="1"/>
  <c r="AE794" i="1"/>
  <c r="AE805" i="1"/>
  <c r="AE788" i="1"/>
  <c r="AE783" i="1"/>
  <c r="AE803" i="1"/>
  <c r="AE802" i="1"/>
  <c r="AE789" i="1"/>
  <c r="AE801" i="1"/>
  <c r="AE787" i="1"/>
  <c r="AE804" i="1"/>
  <c r="AE796" i="1"/>
  <c r="AE797" i="1"/>
  <c r="AE790" i="1"/>
  <c r="AE786" i="1"/>
  <c r="AE798" i="1"/>
  <c r="AE799" i="1"/>
  <c r="AE800" i="1"/>
  <c r="AE880" i="1"/>
  <c r="AE903" i="1"/>
  <c r="AE1157" i="1"/>
  <c r="AE866" i="1"/>
  <c r="AE867" i="1"/>
  <c r="AE890" i="1"/>
  <c r="AE869" i="1"/>
  <c r="AE871" i="1"/>
  <c r="AE894" i="1"/>
  <c r="AE888" i="1"/>
  <c r="AE891" i="1"/>
  <c r="AE865" i="1"/>
  <c r="AE862" i="1"/>
  <c r="AE863" i="1"/>
  <c r="AE884" i="1"/>
  <c r="AE885" i="1"/>
  <c r="AE872" i="1"/>
  <c r="AE889" i="1"/>
  <c r="AE864" i="1"/>
  <c r="AE870" i="1"/>
  <c r="AE868" i="1"/>
  <c r="AE840" i="1"/>
  <c r="AE847" i="1"/>
  <c r="AE70" i="1"/>
  <c r="AE858" i="1"/>
  <c r="AE879" i="1"/>
  <c r="AE859" i="1"/>
  <c r="AE855" i="1"/>
  <c r="AE856" i="1"/>
  <c r="AE875" i="1"/>
  <c r="AE873" i="1"/>
  <c r="AE874" i="1"/>
  <c r="AE848" i="1"/>
  <c r="AE806" i="1"/>
  <c r="AE825" i="1"/>
  <c r="AE853" i="1"/>
  <c r="AE876" i="1"/>
  <c r="AE834" i="1"/>
  <c r="AE893" i="1"/>
  <c r="AE887" i="1"/>
  <c r="AE831" i="1"/>
  <c r="AE881" i="1"/>
  <c r="AE838" i="1"/>
  <c r="AE843" i="1"/>
  <c r="AE828" i="1"/>
  <c r="AE832" i="1"/>
  <c r="AE854" i="1"/>
  <c r="AE826" i="1"/>
  <c r="AE816" i="1"/>
  <c r="AE849" i="1"/>
  <c r="AE814" i="1"/>
  <c r="AE817" i="1"/>
  <c r="AE861" i="1"/>
  <c r="AE811" i="1"/>
  <c r="AE833" i="1"/>
  <c r="AE844" i="1"/>
  <c r="AE820" i="1"/>
  <c r="AE812" i="1"/>
  <c r="AE819" i="1"/>
  <c r="AE845" i="1"/>
  <c r="AE850" i="1"/>
  <c r="AE836" i="1"/>
  <c r="AE851" i="1"/>
  <c r="AE886" i="1"/>
  <c r="AE821" i="1"/>
  <c r="AE852" i="1"/>
  <c r="AE813" i="1"/>
  <c r="AE846" i="1"/>
  <c r="AE877" i="1"/>
  <c r="AE822" i="1"/>
  <c r="AE841" i="1"/>
  <c r="AE896" i="1"/>
  <c r="AE883" i="1"/>
  <c r="AE895" i="1"/>
  <c r="AE835" i="1"/>
  <c r="AE860" i="1"/>
  <c r="AE892" i="1"/>
  <c r="AE882" i="1"/>
  <c r="AE809" i="1"/>
  <c r="AE818" i="1"/>
  <c r="AE839" i="1"/>
  <c r="AE857" i="1"/>
  <c r="AE807" i="1"/>
  <c r="AE842" i="1"/>
  <c r="AE810" i="1"/>
  <c r="AE837" i="1"/>
  <c r="AE823" i="1"/>
  <c r="AE829" i="1"/>
  <c r="AE815" i="1"/>
  <c r="AE824" i="1"/>
  <c r="AE827" i="1"/>
  <c r="AE808" i="1"/>
  <c r="AE830" i="1"/>
  <c r="AE878" i="1"/>
  <c r="AE1183" i="1"/>
  <c r="AE1225" i="1"/>
  <c r="AE957" i="1"/>
  <c r="AE1175" i="1"/>
  <c r="AE30" i="1"/>
  <c r="AE1178" i="1"/>
  <c r="AE1182" i="1"/>
  <c r="AE93" i="1"/>
  <c r="AE83" i="1"/>
  <c r="AE45" i="1"/>
  <c r="AE1185" i="1"/>
  <c r="AE28" i="1"/>
  <c r="AE76" i="1"/>
  <c r="AE9" i="1"/>
  <c r="AE89" i="1"/>
  <c r="AE46" i="1"/>
  <c r="AE1179" i="1"/>
  <c r="AE58" i="1"/>
  <c r="AE1220" i="1"/>
  <c r="AE1231" i="1"/>
  <c r="AE1214" i="1"/>
  <c r="AE1223" i="1"/>
  <c r="AE1216" i="1"/>
  <c r="AE1217" i="1"/>
  <c r="AE1213" i="1"/>
  <c r="AE1232" i="1"/>
  <c r="AE1201" i="1"/>
  <c r="AE1204" i="1"/>
  <c r="AE1197" i="1"/>
  <c r="AE90" i="1"/>
  <c r="AE91" i="1"/>
  <c r="AE25" i="1"/>
  <c r="AE1174" i="1"/>
  <c r="AE23" i="1"/>
  <c r="AE1186" i="1"/>
  <c r="AE78" i="1"/>
  <c r="AE50" i="1"/>
  <c r="AE80" i="1"/>
  <c r="AE1177" i="1"/>
  <c r="AE5" i="1"/>
  <c r="AE51" i="1"/>
  <c r="AE88" i="1"/>
  <c r="AE1234" i="1"/>
  <c r="AE54" i="1"/>
  <c r="AE49" i="1"/>
  <c r="AE92" i="1"/>
  <c r="AE27" i="1"/>
  <c r="AE1202" i="1"/>
  <c r="AE1195" i="1"/>
  <c r="AE26" i="1"/>
  <c r="AE47" i="1"/>
  <c r="AE1187" i="1"/>
  <c r="AE86" i="1"/>
  <c r="AE48" i="1"/>
  <c r="AE87" i="1"/>
  <c r="AE1189" i="1"/>
  <c r="AE1192" i="1"/>
  <c r="AE1193" i="1"/>
  <c r="AE1190" i="1"/>
  <c r="AE1198" i="1"/>
  <c r="AE1191" i="1"/>
  <c r="AE1211" i="1"/>
  <c r="AE1203" i="1"/>
  <c r="AE1199" i="1"/>
  <c r="AE1200" i="1"/>
  <c r="AE94" i="1"/>
  <c r="AE85" i="1"/>
  <c r="AE1194" i="1"/>
  <c r="AE1196" i="1"/>
  <c r="AE1188" i="1"/>
  <c r="AE1209" i="1"/>
  <c r="AE1206" i="1"/>
  <c r="AE1208" i="1"/>
  <c r="AE1205" i="1"/>
  <c r="AE1207" i="1"/>
  <c r="AE1210" i="1"/>
  <c r="AE1228" i="1"/>
  <c r="AE1173" i="1"/>
  <c r="AE1226" i="1"/>
  <c r="AE1181" i="1"/>
  <c r="AE1222" i="1"/>
  <c r="AE1212" i="1"/>
  <c r="AE1227" i="1"/>
  <c r="AE1229" i="1"/>
  <c r="AE1218" i="1"/>
  <c r="AE1176" i="1"/>
  <c r="AE1215" i="1"/>
  <c r="AE1219" i="1"/>
  <c r="AE1233" i="1"/>
  <c r="AE1230" i="1"/>
  <c r="AE63" i="1"/>
  <c r="AE1170" i="1"/>
  <c r="AE1171" i="1"/>
  <c r="AE43" i="1"/>
  <c r="AE55" i="1"/>
  <c r="AE62" i="1"/>
  <c r="AE53" i="1"/>
  <c r="AE3" i="1"/>
  <c r="AE4" i="1"/>
  <c r="AE1184" i="1"/>
  <c r="AE1180" i="1"/>
  <c r="AE21" i="1"/>
  <c r="AE42" i="1"/>
  <c r="AE1172" i="1"/>
  <c r="AE79" i="1"/>
  <c r="AE81" i="1"/>
  <c r="AE82" i="1"/>
  <c r="AE29" i="1"/>
  <c r="AE52" i="1"/>
  <c r="AE39" i="1"/>
  <c r="AE84" i="1"/>
  <c r="AE11" i="1"/>
  <c r="AE74" i="1"/>
  <c r="AE57" i="1"/>
  <c r="AE56" i="1"/>
  <c r="AE10" i="1"/>
  <c r="AE1224" i="1"/>
  <c r="AE1221" i="1"/>
  <c r="AE36" i="1"/>
  <c r="AE1235" i="1"/>
  <c r="AE1236" i="1"/>
  <c r="AD98" i="1" l="1"/>
  <c r="AD97" i="1"/>
  <c r="AD104" i="1"/>
  <c r="AD179" i="1"/>
  <c r="AD180" i="1"/>
  <c r="AD244" i="1"/>
  <c r="AD181" i="1"/>
  <c r="AD242" i="1"/>
  <c r="AD182" i="1"/>
  <c r="AD114" i="1"/>
  <c r="AD115" i="1"/>
  <c r="AD175" i="1"/>
  <c r="AD174" i="1"/>
  <c r="AD243" i="1"/>
  <c r="AD183" i="1"/>
  <c r="AD113" i="1"/>
  <c r="AD102" i="1"/>
  <c r="AD106" i="1"/>
  <c r="AD107" i="1"/>
  <c r="AD101" i="1"/>
  <c r="AD105" i="1"/>
  <c r="AD96" i="1"/>
  <c r="AD256" i="1"/>
  <c r="AD264" i="1"/>
  <c r="AD268" i="1"/>
  <c r="AD262" i="1"/>
  <c r="AD111" i="1"/>
  <c r="AD109" i="1"/>
  <c r="AD110" i="1"/>
  <c r="AD260" i="1"/>
  <c r="AD261" i="1"/>
  <c r="AD258" i="1"/>
  <c r="AD112" i="1"/>
  <c r="AD266" i="1"/>
  <c r="AD265" i="1"/>
  <c r="AD259" i="1"/>
  <c r="AD267" i="1"/>
  <c r="AD67" i="1"/>
  <c r="AD66" i="1"/>
  <c r="AD108" i="1"/>
  <c r="AD100" i="1"/>
  <c r="AD99" i="1"/>
  <c r="AD146" i="1"/>
  <c r="AD128" i="1"/>
  <c r="AD133" i="1"/>
  <c r="AD129" i="1"/>
  <c r="AD135" i="1"/>
  <c r="AD139" i="1"/>
  <c r="AD126" i="1"/>
  <c r="AD118" i="1"/>
  <c r="AD756" i="1"/>
  <c r="AD130" i="1"/>
  <c r="AD757" i="1"/>
  <c r="AD134" i="1"/>
  <c r="AD750" i="1"/>
  <c r="AD751" i="1"/>
  <c r="AD124" i="1"/>
  <c r="AD752" i="1"/>
  <c r="AD131" i="1"/>
  <c r="AD143" i="1"/>
  <c r="AD117" i="1"/>
  <c r="AD144" i="1"/>
  <c r="AD150" i="1"/>
  <c r="AD760" i="1"/>
  <c r="AD136" i="1"/>
  <c r="AD151" i="1"/>
  <c r="AD747" i="1"/>
  <c r="AD754" i="1"/>
  <c r="AD137" i="1"/>
  <c r="AD755" i="1"/>
  <c r="AD758" i="1"/>
  <c r="AD145" i="1"/>
  <c r="AD762" i="1"/>
  <c r="AD746" i="1"/>
  <c r="AD748" i="1"/>
  <c r="AD761" i="1"/>
  <c r="AD753" i="1"/>
  <c r="AD759" i="1"/>
  <c r="AD127" i="1"/>
  <c r="AD138" i="1"/>
  <c r="AD125" i="1"/>
  <c r="AD147" i="1"/>
  <c r="AD132" i="1"/>
  <c r="AD159" i="1"/>
  <c r="AD153" i="1"/>
  <c r="AD160" i="1"/>
  <c r="AD148" i="1"/>
  <c r="AD749" i="1"/>
  <c r="AD767" i="1"/>
  <c r="AD764" i="1"/>
  <c r="AD141" i="1"/>
  <c r="AD123" i="1"/>
  <c r="AD121" i="1"/>
  <c r="AD120" i="1"/>
  <c r="AD122" i="1"/>
  <c r="AD763" i="1"/>
  <c r="AD768" i="1"/>
  <c r="AD765" i="1"/>
  <c r="AD766" i="1"/>
  <c r="AD154" i="1"/>
  <c r="AD166" i="1"/>
  <c r="AD163" i="1"/>
  <c r="AD156" i="1"/>
  <c r="AD155" i="1"/>
  <c r="AD164" i="1"/>
  <c r="AD140" i="1"/>
  <c r="AD149" i="1"/>
  <c r="AD165" i="1"/>
  <c r="AD158" i="1"/>
  <c r="AD167" i="1"/>
  <c r="AD65" i="1"/>
  <c r="AD119" i="1"/>
  <c r="AD142" i="1"/>
  <c r="AD161" i="1"/>
  <c r="AD177" i="1"/>
  <c r="AD170" i="1"/>
  <c r="AD169" i="1"/>
  <c r="AD178" i="1"/>
  <c r="AD152" i="1"/>
  <c r="AD168" i="1"/>
  <c r="AD157" i="1"/>
  <c r="AD162" i="1"/>
  <c r="AD248" i="1"/>
  <c r="AD247" i="1"/>
  <c r="AD184" i="1"/>
  <c r="AD200" i="1"/>
  <c r="AD187" i="1"/>
  <c r="AD201" i="1"/>
  <c r="AD196" i="1"/>
  <c r="AD239" i="1"/>
  <c r="AD202" i="1"/>
  <c r="AD206" i="1"/>
  <c r="AD185" i="1"/>
  <c r="AD233" i="1"/>
  <c r="AD188" i="1"/>
  <c r="AD193" i="1"/>
  <c r="AD189" i="1"/>
  <c r="AD194" i="1"/>
  <c r="AD195" i="1"/>
  <c r="AD116" i="1"/>
  <c r="AD190" i="1"/>
  <c r="AD197" i="1"/>
  <c r="AD203" i="1"/>
  <c r="AD198" i="1"/>
  <c r="AD191" i="1"/>
  <c r="AD255" i="1"/>
  <c r="AD251" i="1"/>
  <c r="AD199" i="1"/>
  <c r="AD204" i="1"/>
  <c r="AD207" i="1"/>
  <c r="AD186" i="1"/>
  <c r="AD205" i="1"/>
  <c r="AD211" i="1"/>
  <c r="AD220" i="1"/>
  <c r="AD218" i="1"/>
  <c r="AD221" i="1"/>
  <c r="AD212" i="1"/>
  <c r="AD214" i="1"/>
  <c r="AD215" i="1"/>
  <c r="AD219" i="1"/>
  <c r="AD222" i="1"/>
  <c r="AD235" i="1"/>
  <c r="AD238" i="1"/>
  <c r="AD240" i="1"/>
  <c r="AD224" i="1"/>
  <c r="AD216" i="1"/>
  <c r="AD223" i="1"/>
  <c r="AD213" i="1"/>
  <c r="AD225" i="1"/>
  <c r="AD208" i="1"/>
  <c r="AD234" i="1"/>
  <c r="AD209" i="1"/>
  <c r="AD217" i="1"/>
  <c r="AD237" i="1"/>
  <c r="AD245" i="1"/>
  <c r="AD231" i="1"/>
  <c r="AD254" i="1"/>
  <c r="AD210" i="1"/>
  <c r="AD232" i="1"/>
  <c r="AD171" i="1"/>
  <c r="AD176" i="1"/>
  <c r="AD329" i="1"/>
  <c r="AD327" i="1"/>
  <c r="AD328" i="1"/>
  <c r="AD330" i="1"/>
  <c r="AD172" i="1"/>
  <c r="AD173" i="1"/>
  <c r="AD236" i="1"/>
  <c r="AD230" i="1"/>
  <c r="AD226" i="1"/>
  <c r="AD228" i="1"/>
  <c r="AD227" i="1"/>
  <c r="AD246" i="1"/>
  <c r="AD241" i="1"/>
  <c r="AD229" i="1"/>
  <c r="AD17" i="1"/>
  <c r="AD249" i="1"/>
  <c r="AD250" i="1"/>
  <c r="AD269" i="1"/>
  <c r="AD270" i="1"/>
  <c r="AD1169" i="1"/>
  <c r="AD706" i="1"/>
  <c r="AD725" i="1"/>
  <c r="AD735" i="1"/>
  <c r="AD744" i="1"/>
  <c r="AD736" i="1"/>
  <c r="AD737" i="1"/>
  <c r="AD726" i="1"/>
  <c r="AD745" i="1"/>
  <c r="AD727" i="1"/>
  <c r="AD730" i="1"/>
  <c r="AD729" i="1"/>
  <c r="AD710" i="1"/>
  <c r="AD717" i="1"/>
  <c r="AD713" i="1"/>
  <c r="AD712" i="1"/>
  <c r="AD703" i="1"/>
  <c r="AD720" i="1"/>
  <c r="AD738" i="1"/>
  <c r="AD731" i="1"/>
  <c r="AD733" i="1"/>
  <c r="AD707" i="1"/>
  <c r="AD721" i="1"/>
  <c r="AD715" i="1"/>
  <c r="AD709" i="1"/>
  <c r="AD716" i="1"/>
  <c r="AD714" i="1"/>
  <c r="AD718" i="1"/>
  <c r="AD702" i="1"/>
  <c r="AD719" i="1"/>
  <c r="AD294" i="1"/>
  <c r="AD287" i="1"/>
  <c r="AD728" i="1"/>
  <c r="AD317" i="1"/>
  <c r="AD722" i="1"/>
  <c r="AD293" i="1"/>
  <c r="AD288" i="1"/>
  <c r="AD289" i="1"/>
  <c r="AD723" i="1"/>
  <c r="AD732" i="1"/>
  <c r="AD316" i="1"/>
  <c r="AD319" i="1"/>
  <c r="AD286" i="1"/>
  <c r="AD290" i="1"/>
  <c r="AD307" i="1"/>
  <c r="AD312" i="1"/>
  <c r="AD711" i="1"/>
  <c r="AD318" i="1"/>
  <c r="AD705" i="1"/>
  <c r="AD739" i="1"/>
  <c r="AD740" i="1"/>
  <c r="AD741" i="1"/>
  <c r="AD742" i="1"/>
  <c r="AD305" i="1"/>
  <c r="AD734" i="1"/>
  <c r="AD285" i="1"/>
  <c r="AD724" i="1"/>
  <c r="AD77" i="1"/>
  <c r="AD743" i="1"/>
  <c r="AD708" i="1"/>
  <c r="AD326" i="1"/>
  <c r="AD310" i="1"/>
  <c r="AD296" i="1"/>
  <c r="AD324" i="1"/>
  <c r="AD301" i="1"/>
  <c r="AD322" i="1"/>
  <c r="AD275" i="1"/>
  <c r="AD271" i="1"/>
  <c r="AD308" i="1"/>
  <c r="AD304" i="1"/>
  <c r="AD309" i="1"/>
  <c r="AD325" i="1"/>
  <c r="AD276" i="1"/>
  <c r="AD320" i="1"/>
  <c r="AD306" i="1"/>
  <c r="AD291" i="1"/>
  <c r="AD315" i="1"/>
  <c r="AD323" i="1"/>
  <c r="AD272" i="1"/>
  <c r="AD295" i="1"/>
  <c r="AD313" i="1"/>
  <c r="AD311" i="1"/>
  <c r="AD302" i="1"/>
  <c r="AD298" i="1"/>
  <c r="AD273" i="1"/>
  <c r="AD321" i="1"/>
  <c r="AD297" i="1"/>
  <c r="AD277" i="1"/>
  <c r="AD14" i="1"/>
  <c r="AD274" i="1"/>
  <c r="AD281" i="1"/>
  <c r="AD282" i="1"/>
  <c r="AD704" i="1"/>
  <c r="AD303" i="1"/>
  <c r="AD300" i="1"/>
  <c r="AD283" i="1"/>
  <c r="AD280" i="1"/>
  <c r="AD279" i="1"/>
  <c r="AD314" i="1"/>
  <c r="AD12" i="1"/>
  <c r="AD292" i="1"/>
  <c r="AD278" i="1"/>
  <c r="AD284" i="1"/>
  <c r="AD299" i="1"/>
  <c r="AD397" i="1"/>
  <c r="AD384" i="1"/>
  <c r="AD385" i="1"/>
  <c r="AD398" i="1"/>
  <c r="AD386" i="1"/>
  <c r="AD399" i="1"/>
  <c r="AD413" i="1"/>
  <c r="AD393" i="1"/>
  <c r="AD387" i="1"/>
  <c r="AD411" i="1"/>
  <c r="AD412" i="1"/>
  <c r="AD388" i="1"/>
  <c r="AD391" i="1"/>
  <c r="AD389" i="1"/>
  <c r="AD390" i="1"/>
  <c r="AD493" i="1"/>
  <c r="AD490" i="1"/>
  <c r="AD492" i="1"/>
  <c r="AD18" i="1"/>
  <c r="AD499" i="1"/>
  <c r="AD498" i="1"/>
  <c r="AD500" i="1"/>
  <c r="AD523" i="1"/>
  <c r="AD495" i="1"/>
  <c r="AD496" i="1"/>
  <c r="AD494" i="1"/>
  <c r="AD497" i="1"/>
  <c r="AD491" i="1"/>
  <c r="AD424" i="1"/>
  <c r="AD515" i="1"/>
  <c r="AD522" i="1"/>
  <c r="AD363" i="1"/>
  <c r="AD364" i="1"/>
  <c r="AD501" i="1"/>
  <c r="AD362" i="1"/>
  <c r="AD418" i="1"/>
  <c r="AD375" i="1"/>
  <c r="AD400" i="1"/>
  <c r="AD502" i="1"/>
  <c r="AD401" i="1"/>
  <c r="AD403" i="1"/>
  <c r="AD404" i="1"/>
  <c r="AD402" i="1"/>
  <c r="AD405" i="1"/>
  <c r="AD406" i="1"/>
  <c r="AD503" i="1"/>
  <c r="AD407" i="1"/>
  <c r="AD504" i="1"/>
  <c r="AD408" i="1"/>
  <c r="AD421" i="1"/>
  <c r="AD511" i="1"/>
  <c r="AD519" i="1"/>
  <c r="AD416" i="1"/>
  <c r="AD505" i="1"/>
  <c r="AD419" i="1"/>
  <c r="AD422" i="1"/>
  <c r="AD420" i="1"/>
  <c r="AD506" i="1"/>
  <c r="AD516" i="1"/>
  <c r="AD417" i="1"/>
  <c r="AD507" i="1"/>
  <c r="AD423" i="1"/>
  <c r="AD529" i="1"/>
  <c r="AD530" i="1"/>
  <c r="AD253" i="1"/>
  <c r="AD35" i="1"/>
  <c r="AD508" i="1"/>
  <c r="AD520" i="1"/>
  <c r="AD415" i="1"/>
  <c r="AD38" i="1"/>
  <c r="AD59" i="1"/>
  <c r="AD378" i="1"/>
  <c r="AD377" i="1"/>
  <c r="AD409" i="1"/>
  <c r="AD376" i="1"/>
  <c r="AD394" i="1"/>
  <c r="AD395" i="1"/>
  <c r="AD374" i="1"/>
  <c r="AD335" i="1"/>
  <c r="AD346" i="1"/>
  <c r="AD358" i="1"/>
  <c r="AD344" i="1"/>
  <c r="AD351" i="1"/>
  <c r="AD340" i="1"/>
  <c r="AD341" i="1"/>
  <c r="AD371" i="1"/>
  <c r="AD336" i="1"/>
  <c r="AD345" i="1"/>
  <c r="AD370" i="1"/>
  <c r="AD342" i="1"/>
  <c r="AD347" i="1"/>
  <c r="AD352" i="1"/>
  <c r="AD331" i="1"/>
  <c r="AD348" i="1"/>
  <c r="AD95" i="1"/>
  <c r="AD367" i="1"/>
  <c r="AD373" i="1"/>
  <c r="AD332" i="1"/>
  <c r="AD337" i="1"/>
  <c r="AD359" i="1"/>
  <c r="AD338" i="1"/>
  <c r="AD333" i="1"/>
  <c r="AD353" i="1"/>
  <c r="AD354" i="1"/>
  <c r="AD355" i="1"/>
  <c r="AD349" i="1"/>
  <c r="AD339" i="1"/>
  <c r="AD350" i="1"/>
  <c r="AD360" i="1"/>
  <c r="AD368" i="1"/>
  <c r="AD372" i="1"/>
  <c r="AD365" i="1"/>
  <c r="AD343" i="1"/>
  <c r="AD366" i="1"/>
  <c r="AD334" i="1"/>
  <c r="AD361" i="1"/>
  <c r="AD356" i="1"/>
  <c r="AD369" i="1"/>
  <c r="AD357" i="1"/>
  <c r="AD443" i="1"/>
  <c r="AD448" i="1"/>
  <c r="AD449" i="1"/>
  <c r="AD437" i="1"/>
  <c r="AD429" i="1"/>
  <c r="AD438" i="1"/>
  <c r="AD439" i="1"/>
  <c r="AD444" i="1"/>
  <c r="AD455" i="1"/>
  <c r="AD430" i="1"/>
  <c r="AD445" i="1"/>
  <c r="AD425" i="1"/>
  <c r="AD426" i="1"/>
  <c r="AD528" i="1"/>
  <c r="AD450" i="1"/>
  <c r="AD524" i="1"/>
  <c r="AD431" i="1"/>
  <c r="AD440" i="1"/>
  <c r="AD456" i="1"/>
  <c r="AD513" i="1"/>
  <c r="AD509" i="1"/>
  <c r="AD518" i="1"/>
  <c r="AD452" i="1"/>
  <c r="AD427" i="1"/>
  <c r="AD525" i="1"/>
  <c r="AD441" i="1"/>
  <c r="AD453" i="1"/>
  <c r="AD432" i="1"/>
  <c r="AD428" i="1"/>
  <c r="AD433" i="1"/>
  <c r="AD454" i="1"/>
  <c r="AD457" i="1"/>
  <c r="AD442" i="1"/>
  <c r="AD434" i="1"/>
  <c r="AD446" i="1"/>
  <c r="AD447" i="1"/>
  <c r="AD435" i="1"/>
  <c r="AD451" i="1"/>
  <c r="AD436" i="1"/>
  <c r="AD476" i="1"/>
  <c r="AD512" i="1"/>
  <c r="AD470" i="1"/>
  <c r="AD465" i="1"/>
  <c r="AD462" i="1"/>
  <c r="AD463" i="1"/>
  <c r="AD459" i="1"/>
  <c r="AD466" i="1"/>
  <c r="AD471" i="1"/>
  <c r="AD467" i="1"/>
  <c r="AD477" i="1"/>
  <c r="AD527" i="1"/>
  <c r="AD478" i="1"/>
  <c r="AD479" i="1"/>
  <c r="AD461" i="1"/>
  <c r="AD475" i="1"/>
  <c r="AD460" i="1"/>
  <c r="AD472" i="1"/>
  <c r="AD480" i="1"/>
  <c r="AD464" i="1"/>
  <c r="AD458" i="1"/>
  <c r="AD473" i="1"/>
  <c r="AD526" i="1"/>
  <c r="AD468" i="1"/>
  <c r="AD474" i="1"/>
  <c r="AD469" i="1"/>
  <c r="AD37" i="1"/>
  <c r="AD19" i="1"/>
  <c r="AD487" i="1"/>
  <c r="AD488" i="1"/>
  <c r="AD517" i="1"/>
  <c r="AD521" i="1"/>
  <c r="AD531" i="1"/>
  <c r="AD485" i="1"/>
  <c r="AD481" i="1"/>
  <c r="AD483" i="1"/>
  <c r="AD486" i="1"/>
  <c r="AD489" i="1"/>
  <c r="AD482" i="1"/>
  <c r="AD33" i="1"/>
  <c r="AD510" i="1"/>
  <c r="AD484" i="1"/>
  <c r="AD410" i="1"/>
  <c r="AD72" i="1"/>
  <c r="AD382" i="1"/>
  <c r="AD379" i="1"/>
  <c r="AD383" i="1"/>
  <c r="AD396" i="1"/>
  <c r="AD380" i="1"/>
  <c r="AD381" i="1"/>
  <c r="AD558" i="1"/>
  <c r="AD534" i="1"/>
  <c r="AD537" i="1"/>
  <c r="AD538" i="1"/>
  <c r="AD543" i="1"/>
  <c r="AD533" i="1"/>
  <c r="AD535" i="1"/>
  <c r="AD536" i="1"/>
  <c r="AD541" i="1"/>
  <c r="AD546" i="1"/>
  <c r="AD556" i="1"/>
  <c r="AD559" i="1"/>
  <c r="AD560" i="1"/>
  <c r="AD550" i="1"/>
  <c r="AD551" i="1"/>
  <c r="AD552" i="1"/>
  <c r="AD557" i="1"/>
  <c r="AD542" i="1"/>
  <c r="AD544" i="1"/>
  <c r="AD545" i="1"/>
  <c r="AD553" i="1"/>
  <c r="AD555" i="1"/>
  <c r="AD554" i="1"/>
  <c r="AD569" i="1"/>
  <c r="AD570" i="1"/>
  <c r="AD540" i="1"/>
  <c r="AD532" i="1"/>
  <c r="AD549" i="1"/>
  <c r="AD547" i="1"/>
  <c r="AD548" i="1"/>
  <c r="AD567" i="1"/>
  <c r="AD568" i="1"/>
  <c r="AD539" i="1"/>
  <c r="AD392" i="1"/>
  <c r="AD414" i="1"/>
  <c r="AD561" i="1"/>
  <c r="AD562" i="1"/>
  <c r="AD563" i="1"/>
  <c r="AD564" i="1"/>
  <c r="AD565" i="1"/>
  <c r="AD566" i="1"/>
  <c r="AD671" i="1"/>
  <c r="AD672" i="1"/>
  <c r="AD617" i="1"/>
  <c r="AD700" i="1"/>
  <c r="AD698" i="1"/>
  <c r="AD615" i="1"/>
  <c r="AD624" i="1"/>
  <c r="AD614" i="1"/>
  <c r="AD7" i="1"/>
  <c r="AD576" i="1"/>
  <c r="AD514" i="1"/>
  <c r="AD608" i="1"/>
  <c r="AD575" i="1"/>
  <c r="AD252" i="1"/>
  <c r="AD577" i="1"/>
  <c r="AD600" i="1"/>
  <c r="AD578" i="1"/>
  <c r="AD579" i="1"/>
  <c r="AD580" i="1"/>
  <c r="AD605" i="1"/>
  <c r="AD595" i="1"/>
  <c r="AD572" i="1"/>
  <c r="AD571" i="1"/>
  <c r="AD596" i="1"/>
  <c r="AD607" i="1"/>
  <c r="AD581" i="1"/>
  <c r="AD574" i="1"/>
  <c r="AD71" i="1"/>
  <c r="AD573" i="1"/>
  <c r="AD6" i="1"/>
  <c r="AD582" i="1"/>
  <c r="AD583" i="1"/>
  <c r="AD601" i="1"/>
  <c r="AD257" i="1"/>
  <c r="AD263" i="1"/>
  <c r="AD584" i="1"/>
  <c r="AD585" i="1"/>
  <c r="AD606" i="1"/>
  <c r="AD586" i="1"/>
  <c r="AD684" i="1"/>
  <c r="AD16" i="1"/>
  <c r="AD604" i="1"/>
  <c r="AD599" i="1"/>
  <c r="AD609" i="1"/>
  <c r="AD621" i="1"/>
  <c r="AD630" i="1"/>
  <c r="AD687" i="1"/>
  <c r="AD588" i="1"/>
  <c r="AD587" i="1"/>
  <c r="AD602" i="1"/>
  <c r="AD625" i="1"/>
  <c r="AD590" i="1"/>
  <c r="AD589" i="1"/>
  <c r="AD612" i="1"/>
  <c r="AD8" i="1"/>
  <c r="AD627" i="1"/>
  <c r="AD592" i="1"/>
  <c r="AD593" i="1"/>
  <c r="AD610" i="1"/>
  <c r="AD591" i="1"/>
  <c r="AD597" i="1"/>
  <c r="AD598" i="1"/>
  <c r="AD686" i="1"/>
  <c r="AD695" i="1"/>
  <c r="AD696" i="1"/>
  <c r="AD594" i="1"/>
  <c r="AD673" i="1"/>
  <c r="AD674" i="1"/>
  <c r="AD603" i="1"/>
  <c r="AD623" i="1"/>
  <c r="AD626" i="1"/>
  <c r="AD683" i="1"/>
  <c r="AD688" i="1"/>
  <c r="AD618" i="1"/>
  <c r="AD628" i="1"/>
  <c r="AD620" i="1"/>
  <c r="AD699" i="1"/>
  <c r="AD692" i="1"/>
  <c r="AD675" i="1"/>
  <c r="AD611" i="1"/>
  <c r="AD629" i="1"/>
  <c r="AD613" i="1"/>
  <c r="AD676" i="1"/>
  <c r="AD677" i="1"/>
  <c r="AD678" i="1"/>
  <c r="AD685" i="1"/>
  <c r="AD697" i="1"/>
  <c r="AD619" i="1"/>
  <c r="AD679" i="1"/>
  <c r="AD681" i="1"/>
  <c r="AD680" i="1"/>
  <c r="AD622" i="1"/>
  <c r="AD693" i="1"/>
  <c r="AD616" i="1"/>
  <c r="AD682" i="1"/>
  <c r="AD32" i="1"/>
  <c r="AD648" i="1"/>
  <c r="AD665" i="1"/>
  <c r="AD631" i="1"/>
  <c r="AD643" i="1"/>
  <c r="AD650" i="1"/>
  <c r="AD657" i="1"/>
  <c r="AD659" i="1"/>
  <c r="AD660" i="1"/>
  <c r="AD651" i="1"/>
  <c r="AD691" i="1"/>
  <c r="AD639" i="1"/>
  <c r="AD658" i="1"/>
  <c r="AD652" i="1"/>
  <c r="AD103" i="1"/>
  <c r="AD632" i="1"/>
  <c r="AD644" i="1"/>
  <c r="AD633" i="1"/>
  <c r="AD661" i="1"/>
  <c r="AD653" i="1"/>
  <c r="AD654" i="1"/>
  <c r="AD634" i="1"/>
  <c r="AD690" i="1"/>
  <c r="AD666" i="1"/>
  <c r="AD662" i="1"/>
  <c r="AD655" i="1"/>
  <c r="AD701" i="1"/>
  <c r="AD667" i="1"/>
  <c r="AD668" i="1"/>
  <c r="AD635" i="1"/>
  <c r="AD645" i="1"/>
  <c r="AD669" i="1"/>
  <c r="AD640" i="1"/>
  <c r="AD689" i="1"/>
  <c r="AD636" i="1"/>
  <c r="AD637" i="1"/>
  <c r="AD694" i="1"/>
  <c r="AD663" i="1"/>
  <c r="AD670" i="1"/>
  <c r="AD638" i="1"/>
  <c r="AD69" i="1"/>
  <c r="AD641" i="1"/>
  <c r="AD664" i="1"/>
  <c r="AD649" i="1"/>
  <c r="AD656" i="1"/>
  <c r="AD642" i="1"/>
  <c r="AD646" i="1"/>
  <c r="AD647" i="1"/>
  <c r="AD770" i="1"/>
  <c r="AD771" i="1"/>
  <c r="AD769" i="1"/>
  <c r="AD780" i="1"/>
  <c r="AD775" i="1"/>
  <c r="AD777" i="1"/>
  <c r="AD778" i="1"/>
  <c r="AD779" i="1"/>
  <c r="AD44" i="1"/>
  <c r="AD774" i="1"/>
  <c r="AD772" i="1"/>
  <c r="AD773" i="1"/>
  <c r="AD776" i="1"/>
  <c r="AD41" i="1"/>
  <c r="AD1126" i="1"/>
  <c r="AD24" i="1"/>
  <c r="AD22" i="1"/>
  <c r="AD1123" i="1"/>
  <c r="AD1135" i="1"/>
  <c r="AD1137" i="1"/>
  <c r="AD1129" i="1"/>
  <c r="AD1138" i="1"/>
  <c r="AD1130" i="1"/>
  <c r="AD1101" i="1"/>
  <c r="AD1103" i="1"/>
  <c r="AD1124" i="1"/>
  <c r="AD1116" i="1"/>
  <c r="AD1118" i="1"/>
  <c r="AD1110" i="1"/>
  <c r="AD15" i="1"/>
  <c r="AD1111" i="1"/>
  <c r="AD1104" i="1"/>
  <c r="AD1105" i="1"/>
  <c r="AD1094" i="1"/>
  <c r="AD1120" i="1"/>
  <c r="AD1106" i="1"/>
  <c r="AD1095" i="1"/>
  <c r="AD1107" i="1"/>
  <c r="AD1109" i="1"/>
  <c r="AD1100" i="1"/>
  <c r="AD1096" i="1"/>
  <c r="AD1113" i="1"/>
  <c r="AD1097" i="1"/>
  <c r="AD1098" i="1"/>
  <c r="AD1112" i="1"/>
  <c r="AD1108" i="1"/>
  <c r="AD1117" i="1"/>
  <c r="AD1121" i="1"/>
  <c r="AD1128" i="1"/>
  <c r="AD75" i="1"/>
  <c r="AD1132" i="1"/>
  <c r="AD1133" i="1"/>
  <c r="AD1134" i="1"/>
  <c r="AD1131" i="1"/>
  <c r="AD1102" i="1"/>
  <c r="AD1122" i="1"/>
  <c r="AD1114" i="1"/>
  <c r="AD1115" i="1"/>
  <c r="AD1119" i="1"/>
  <c r="AD34" i="1"/>
  <c r="AD1099" i="1"/>
  <c r="AD1136" i="1"/>
  <c r="AD1125" i="1"/>
  <c r="AD1127" i="1"/>
  <c r="AD1008" i="1"/>
  <c r="AD1026" i="1"/>
  <c r="AD1036" i="1"/>
  <c r="AD1035" i="1"/>
  <c r="AD1024" i="1"/>
  <c r="AD60" i="1"/>
  <c r="AD991" i="1"/>
  <c r="AD40" i="1"/>
  <c r="AD1015" i="1"/>
  <c r="AD1038" i="1"/>
  <c r="AD980" i="1"/>
  <c r="AD979" i="1"/>
  <c r="AD995" i="1"/>
  <c r="AD1014" i="1"/>
  <c r="AD985" i="1"/>
  <c r="AD998" i="1"/>
  <c r="AD966" i="1"/>
  <c r="AD1012" i="1"/>
  <c r="AD986" i="1"/>
  <c r="AD1165" i="1"/>
  <c r="AD973" i="1"/>
  <c r="AD13" i="1"/>
  <c r="AD967" i="1"/>
  <c r="AD992" i="1"/>
  <c r="AD1040" i="1"/>
  <c r="AD972" i="1"/>
  <c r="AD968" i="1"/>
  <c r="AD1020" i="1"/>
  <c r="AD925" i="1"/>
  <c r="AD928" i="1"/>
  <c r="AD1072" i="1"/>
  <c r="AD926" i="1"/>
  <c r="AD1073" i="1"/>
  <c r="AD958" i="1"/>
  <c r="AD959" i="1"/>
  <c r="AD960" i="1"/>
  <c r="AD20" i="1"/>
  <c r="AD927" i="1"/>
  <c r="AD1075" i="1"/>
  <c r="AD923" i="1"/>
  <c r="AD924" i="1"/>
  <c r="AD1074" i="1"/>
  <c r="AD1025" i="1"/>
  <c r="AD1042" i="1"/>
  <c r="AD948" i="1"/>
  <c r="AD1028" i="1"/>
  <c r="AD947" i="1"/>
  <c r="AD977" i="1"/>
  <c r="AD1023" i="1"/>
  <c r="AD1003" i="1"/>
  <c r="AD987" i="1"/>
  <c r="AD953" i="1"/>
  <c r="AD950" i="1"/>
  <c r="AD949" i="1"/>
  <c r="AD952" i="1"/>
  <c r="AD951" i="1"/>
  <c r="AD946" i="1"/>
  <c r="AD969" i="1"/>
  <c r="AD1029" i="1"/>
  <c r="AD1005" i="1"/>
  <c r="AD1001" i="1"/>
  <c r="AD1022" i="1"/>
  <c r="AD1016" i="1"/>
  <c r="AD974" i="1"/>
  <c r="AD975" i="1"/>
  <c r="AD1009" i="1"/>
  <c r="AD990" i="1"/>
  <c r="AD1004" i="1"/>
  <c r="AD61" i="1"/>
  <c r="AD997" i="1"/>
  <c r="AD989" i="1"/>
  <c r="AD1043" i="1"/>
  <c r="AD999" i="1"/>
  <c r="AD961" i="1"/>
  <c r="AD988" i="1"/>
  <c r="AD1002" i="1"/>
  <c r="AD1027" i="1"/>
  <c r="AD993" i="1"/>
  <c r="AD1037" i="1"/>
  <c r="AD976" i="1"/>
  <c r="AD970" i="1"/>
  <c r="AD962" i="1"/>
  <c r="AD971" i="1"/>
  <c r="AD1034" i="1"/>
  <c r="AD1019" i="1"/>
  <c r="AD1032" i="1"/>
  <c r="AD1033" i="1"/>
  <c r="AD978" i="1"/>
  <c r="AD1010" i="1"/>
  <c r="AD1006" i="1"/>
  <c r="AD994" i="1"/>
  <c r="AD1030" i="1"/>
  <c r="AD982" i="1"/>
  <c r="AD1083" i="1"/>
  <c r="AD917" i="1"/>
  <c r="AD965" i="1"/>
  <c r="AD1167" i="1"/>
  <c r="AD1041" i="1"/>
  <c r="AD1018" i="1"/>
  <c r="AD1021" i="1"/>
  <c r="AD1168" i="1"/>
  <c r="AD1078" i="1"/>
  <c r="AD1076" i="1"/>
  <c r="AD1089" i="1"/>
  <c r="AD922" i="1"/>
  <c r="AD1091" i="1"/>
  <c r="AD1090" i="1"/>
  <c r="AD918" i="1"/>
  <c r="AD1082" i="1"/>
  <c r="AD915" i="1"/>
  <c r="AD916" i="1"/>
  <c r="AD919" i="1"/>
  <c r="AD1059" i="1"/>
  <c r="AD1048" i="1"/>
  <c r="AD1092" i="1"/>
  <c r="AD1051" i="1"/>
  <c r="AD1060" i="1"/>
  <c r="AD1052" i="1"/>
  <c r="AD1063" i="1"/>
  <c r="AD1053" i="1"/>
  <c r="AD1080" i="1"/>
  <c r="AD1049" i="1"/>
  <c r="AD1069" i="1"/>
  <c r="AD1061" i="1"/>
  <c r="AD1079" i="1"/>
  <c r="AD1054" i="1"/>
  <c r="AD1085" i="1"/>
  <c r="AD921" i="1"/>
  <c r="AD1064" i="1"/>
  <c r="AD1045" i="1"/>
  <c r="AD1055" i="1"/>
  <c r="AD1065" i="1"/>
  <c r="AD1093" i="1"/>
  <c r="AD1066" i="1"/>
  <c r="AD914" i="1"/>
  <c r="AD1067" i="1"/>
  <c r="AD1046" i="1"/>
  <c r="AD1084" i="1"/>
  <c r="AD1056" i="1"/>
  <c r="AD1070" i="1"/>
  <c r="AD1071" i="1"/>
  <c r="AD1086" i="1"/>
  <c r="AD920" i="1"/>
  <c r="AD1047" i="1"/>
  <c r="AD1057" i="1"/>
  <c r="AD1062" i="1"/>
  <c r="AD1044" i="1"/>
  <c r="AD1058" i="1"/>
  <c r="AD1081" i="1"/>
  <c r="AD1068" i="1"/>
  <c r="AD1050" i="1"/>
  <c r="AD1077" i="1"/>
  <c r="AD1087" i="1"/>
  <c r="AD1088" i="1"/>
  <c r="AD929" i="1"/>
  <c r="AD963" i="1"/>
  <c r="AD1031" i="1"/>
  <c r="AD1039" i="1"/>
  <c r="AD1164" i="1"/>
  <c r="AD1166" i="1"/>
  <c r="AD930" i="1"/>
  <c r="AD955" i="1"/>
  <c r="AD1000" i="1"/>
  <c r="AD954" i="1"/>
  <c r="AD936" i="1"/>
  <c r="AD1017" i="1"/>
  <c r="AD935" i="1"/>
  <c r="AD933" i="1"/>
  <c r="AD931" i="1"/>
  <c r="AD932" i="1"/>
  <c r="AD934" i="1"/>
  <c r="AD937" i="1"/>
  <c r="AD1011" i="1"/>
  <c r="AD964" i="1"/>
  <c r="AD943" i="1"/>
  <c r="AD944" i="1"/>
  <c r="AD996" i="1"/>
  <c r="AD1007" i="1"/>
  <c r="AD983" i="1"/>
  <c r="AD1013" i="1"/>
  <c r="AD945" i="1"/>
  <c r="AD984" i="1"/>
  <c r="AD938" i="1"/>
  <c r="AD941" i="1"/>
  <c r="AD939" i="1"/>
  <c r="AD956" i="1"/>
  <c r="AD942" i="1"/>
  <c r="AD940" i="1"/>
  <c r="AD981" i="1"/>
  <c r="AD73" i="1"/>
  <c r="AD912" i="1"/>
  <c r="AD911" i="1"/>
  <c r="AD910" i="1"/>
  <c r="AD913" i="1"/>
  <c r="AD909" i="1"/>
  <c r="AD1144" i="1"/>
  <c r="AD1162" i="1"/>
  <c r="AD1139" i="1"/>
  <c r="AD1161" i="1"/>
  <c r="AD781" i="1"/>
  <c r="AD1140" i="1"/>
  <c r="AD1147" i="1"/>
  <c r="AD1149" i="1"/>
  <c r="AD1150" i="1"/>
  <c r="AD1151" i="1"/>
  <c r="AD1160" i="1"/>
  <c r="AD1141" i="1"/>
  <c r="AD1152" i="1"/>
  <c r="AD1142" i="1"/>
  <c r="AD1155" i="1"/>
  <c r="AD1148" i="1"/>
  <c r="AD64" i="1"/>
  <c r="AD68" i="1"/>
  <c r="AD1158" i="1"/>
  <c r="AD1159" i="1"/>
  <c r="AD31" i="1"/>
  <c r="AD1163" i="1"/>
  <c r="AD1153" i="1"/>
  <c r="AD1145" i="1"/>
  <c r="AD1143" i="1"/>
  <c r="AD1154" i="1"/>
  <c r="AD1156" i="1"/>
  <c r="AD1146" i="1"/>
  <c r="AD905" i="1"/>
  <c r="AD897" i="1"/>
  <c r="AD906" i="1"/>
  <c r="AD785" i="1"/>
  <c r="AD904" i="1"/>
  <c r="AD898" i="1"/>
  <c r="AD791" i="1"/>
  <c r="AD907" i="1"/>
  <c r="AD784" i="1"/>
  <c r="AD792" i="1"/>
  <c r="AD795" i="1"/>
  <c r="AD908" i="1"/>
  <c r="AD782" i="1"/>
  <c r="AD902" i="1"/>
  <c r="AD900" i="1"/>
  <c r="AD899" i="1"/>
  <c r="AD901" i="1"/>
  <c r="AD793" i="1"/>
  <c r="AD794" i="1"/>
  <c r="AD805" i="1"/>
  <c r="AD788" i="1"/>
  <c r="AD783" i="1"/>
  <c r="AD803" i="1"/>
  <c r="AD802" i="1"/>
  <c r="AD789" i="1"/>
  <c r="AD801" i="1"/>
  <c r="AD787" i="1"/>
  <c r="AD804" i="1"/>
  <c r="AD796" i="1"/>
  <c r="AD797" i="1"/>
  <c r="AD790" i="1"/>
  <c r="AD786" i="1"/>
  <c r="AD798" i="1"/>
  <c r="AD799" i="1"/>
  <c r="AD800" i="1"/>
  <c r="AD880" i="1"/>
  <c r="AD903" i="1"/>
  <c r="AD1157" i="1"/>
  <c r="AD866" i="1"/>
  <c r="AD867" i="1"/>
  <c r="AD890" i="1"/>
  <c r="AD869" i="1"/>
  <c r="AD871" i="1"/>
  <c r="AD894" i="1"/>
  <c r="AD888" i="1"/>
  <c r="AD891" i="1"/>
  <c r="AD865" i="1"/>
  <c r="AD862" i="1"/>
  <c r="AD863" i="1"/>
  <c r="AD884" i="1"/>
  <c r="AD885" i="1"/>
  <c r="AD872" i="1"/>
  <c r="AD889" i="1"/>
  <c r="AD864" i="1"/>
  <c r="AD870" i="1"/>
  <c r="AD868" i="1"/>
  <c r="AD840" i="1"/>
  <c r="AD847" i="1"/>
  <c r="AD70" i="1"/>
  <c r="AD858" i="1"/>
  <c r="AD879" i="1"/>
  <c r="AD859" i="1"/>
  <c r="AD855" i="1"/>
  <c r="AD856" i="1"/>
  <c r="AD875" i="1"/>
  <c r="AD873" i="1"/>
  <c r="AD874" i="1"/>
  <c r="AD848" i="1"/>
  <c r="AD806" i="1"/>
  <c r="AD825" i="1"/>
  <c r="AD853" i="1"/>
  <c r="AD876" i="1"/>
  <c r="AD834" i="1"/>
  <c r="AD893" i="1"/>
  <c r="AD887" i="1"/>
  <c r="AD831" i="1"/>
  <c r="AD881" i="1"/>
  <c r="AD838" i="1"/>
  <c r="AD843" i="1"/>
  <c r="AD828" i="1"/>
  <c r="AD832" i="1"/>
  <c r="AD854" i="1"/>
  <c r="AD826" i="1"/>
  <c r="AD816" i="1"/>
  <c r="AD849" i="1"/>
  <c r="AD814" i="1"/>
  <c r="AD817" i="1"/>
  <c r="AD861" i="1"/>
  <c r="AD811" i="1"/>
  <c r="AD833" i="1"/>
  <c r="AD844" i="1"/>
  <c r="AD820" i="1"/>
  <c r="AD812" i="1"/>
  <c r="AD819" i="1"/>
  <c r="AD845" i="1"/>
  <c r="AD850" i="1"/>
  <c r="AD836" i="1"/>
  <c r="AD851" i="1"/>
  <c r="AD886" i="1"/>
  <c r="AD821" i="1"/>
  <c r="AD852" i="1"/>
  <c r="AD813" i="1"/>
  <c r="AD846" i="1"/>
  <c r="AD877" i="1"/>
  <c r="AD822" i="1"/>
  <c r="AD841" i="1"/>
  <c r="AD896" i="1"/>
  <c r="AD883" i="1"/>
  <c r="AD895" i="1"/>
  <c r="AD835" i="1"/>
  <c r="AD860" i="1"/>
  <c r="AD892" i="1"/>
  <c r="AD882" i="1"/>
  <c r="AD809" i="1"/>
  <c r="AD818" i="1"/>
  <c r="AD839" i="1"/>
  <c r="AD857" i="1"/>
  <c r="AD807" i="1"/>
  <c r="AD842" i="1"/>
  <c r="AD810" i="1"/>
  <c r="AD837" i="1"/>
  <c r="AD823" i="1"/>
  <c r="AD829" i="1"/>
  <c r="AD815" i="1"/>
  <c r="AD824" i="1"/>
  <c r="AD827" i="1"/>
  <c r="AD808" i="1"/>
  <c r="AD830" i="1"/>
  <c r="AD878" i="1"/>
  <c r="AD1183" i="1"/>
  <c r="AD1225" i="1"/>
  <c r="AD957" i="1"/>
  <c r="AD1175" i="1"/>
  <c r="AD30" i="1"/>
  <c r="AD1178" i="1"/>
  <c r="AD1182" i="1"/>
  <c r="AD93" i="1"/>
  <c r="AD83" i="1"/>
  <c r="AD45" i="1"/>
  <c r="AD1185" i="1"/>
  <c r="AD28" i="1"/>
  <c r="AD76" i="1"/>
  <c r="AD9" i="1"/>
  <c r="AD89" i="1"/>
  <c r="AD58" i="1"/>
  <c r="AD1220" i="1"/>
  <c r="AD1231" i="1"/>
  <c r="AD1214" i="1"/>
  <c r="AD1223" i="1"/>
  <c r="AD1216" i="1"/>
  <c r="AD1217" i="1"/>
  <c r="AD1213" i="1"/>
  <c r="AD1232" i="1"/>
  <c r="AD1201" i="1"/>
  <c r="AD1204" i="1"/>
  <c r="AD1197" i="1"/>
  <c r="AD90" i="1"/>
  <c r="AD91" i="1"/>
  <c r="AD25" i="1"/>
  <c r="AD1174" i="1"/>
  <c r="AD23" i="1"/>
  <c r="AD1186" i="1"/>
  <c r="AD78" i="1"/>
  <c r="AD50" i="1"/>
  <c r="AD80" i="1"/>
  <c r="AD1177" i="1"/>
  <c r="AD5" i="1"/>
  <c r="AD51" i="1"/>
  <c r="AD88" i="1"/>
  <c r="AD1234" i="1"/>
  <c r="AD54" i="1"/>
  <c r="AD49" i="1"/>
  <c r="AD92" i="1"/>
  <c r="AD27" i="1"/>
  <c r="AD1202" i="1"/>
  <c r="AD1195" i="1"/>
  <c r="AD26" i="1"/>
  <c r="AD47" i="1"/>
  <c r="AD1187" i="1"/>
  <c r="AD86" i="1"/>
  <c r="AD48" i="1"/>
  <c r="AD87" i="1"/>
  <c r="AD1189" i="1"/>
  <c r="AD1192" i="1"/>
  <c r="AD1193" i="1"/>
  <c r="AD1190" i="1"/>
  <c r="AD1198" i="1"/>
  <c r="AD1191" i="1"/>
  <c r="AD1211" i="1"/>
  <c r="AD1203" i="1"/>
  <c r="AD1199" i="1"/>
  <c r="AD1200" i="1"/>
  <c r="AD94" i="1"/>
  <c r="AD85" i="1"/>
  <c r="AD1194" i="1"/>
  <c r="AD1196" i="1"/>
  <c r="AD1188" i="1"/>
  <c r="AD1209" i="1"/>
  <c r="AD1206" i="1"/>
  <c r="AD1208" i="1"/>
  <c r="AD1205" i="1"/>
  <c r="AD1207" i="1"/>
  <c r="AD1210" i="1"/>
  <c r="AD1228" i="1"/>
  <c r="AD1173" i="1"/>
  <c r="AD1226" i="1"/>
  <c r="AD1181" i="1"/>
  <c r="AD1222" i="1"/>
  <c r="AD1212" i="1"/>
  <c r="AD1227" i="1"/>
  <c r="AD1229" i="1"/>
  <c r="AD1218" i="1"/>
  <c r="AD1176" i="1"/>
  <c r="AD1215" i="1"/>
  <c r="AD1219" i="1"/>
  <c r="AD1233" i="1"/>
  <c r="AD1230" i="1"/>
  <c r="AD63" i="1"/>
  <c r="AD1170" i="1"/>
  <c r="AD1171" i="1"/>
  <c r="AD43" i="1"/>
  <c r="AD55" i="1"/>
  <c r="AD62" i="1"/>
  <c r="AD53" i="1"/>
  <c r="AD3" i="1"/>
  <c r="AD4" i="1"/>
  <c r="AD1184" i="1"/>
  <c r="AD1180" i="1"/>
  <c r="AD21" i="1"/>
  <c r="AD42" i="1"/>
  <c r="AD1172" i="1"/>
  <c r="AD79" i="1"/>
  <c r="AD81" i="1"/>
  <c r="AD82" i="1"/>
  <c r="AD29" i="1"/>
  <c r="AD52" i="1"/>
  <c r="AD39" i="1"/>
  <c r="AD84" i="1"/>
  <c r="AD11" i="1"/>
  <c r="AD74" i="1"/>
  <c r="AD57" i="1"/>
  <c r="AD56" i="1"/>
  <c r="AD10" i="1"/>
  <c r="AD1224" i="1"/>
  <c r="AD1221" i="1"/>
  <c r="AD36" i="1"/>
  <c r="AD46" i="1"/>
  <c r="AD1179" i="1"/>
  <c r="AD1236" i="1"/>
  <c r="AD1235" i="1"/>
  <c r="AC98" i="1"/>
  <c r="AC97" i="1"/>
  <c r="AC104" i="1"/>
  <c r="AC179" i="1"/>
  <c r="AC180" i="1"/>
  <c r="AC244" i="1"/>
  <c r="AC181" i="1"/>
  <c r="AC242" i="1"/>
  <c r="AC182" i="1"/>
  <c r="AC114" i="1"/>
  <c r="AC115" i="1"/>
  <c r="AC175" i="1"/>
  <c r="AC174" i="1"/>
  <c r="AC243" i="1"/>
  <c r="AC183" i="1"/>
  <c r="AC113" i="1"/>
  <c r="AC102" i="1"/>
  <c r="AC106" i="1"/>
  <c r="AC107" i="1"/>
  <c r="AC101" i="1"/>
  <c r="AC105" i="1"/>
  <c r="AC96" i="1"/>
  <c r="AC256" i="1"/>
  <c r="AC264" i="1"/>
  <c r="AC268" i="1"/>
  <c r="AC262" i="1"/>
  <c r="AC111" i="1"/>
  <c r="AC109" i="1"/>
  <c r="AC110" i="1"/>
  <c r="AC260" i="1"/>
  <c r="AC261" i="1"/>
  <c r="AC258" i="1"/>
  <c r="AC112" i="1"/>
  <c r="AC266" i="1"/>
  <c r="AC265" i="1"/>
  <c r="AC259" i="1"/>
  <c r="AC267" i="1"/>
  <c r="AC67" i="1"/>
  <c r="AC66" i="1"/>
  <c r="AC108" i="1"/>
  <c r="AC100" i="1"/>
  <c r="AC99" i="1"/>
  <c r="AC146" i="1"/>
  <c r="AC128" i="1"/>
  <c r="AC133" i="1"/>
  <c r="AC129" i="1"/>
  <c r="AC135" i="1"/>
  <c r="AC139" i="1"/>
  <c r="AC126" i="1"/>
  <c r="AC118" i="1"/>
  <c r="AC756" i="1"/>
  <c r="AC130" i="1"/>
  <c r="AC757" i="1"/>
  <c r="AC134" i="1"/>
  <c r="AC750" i="1"/>
  <c r="AC751" i="1"/>
  <c r="AC124" i="1"/>
  <c r="AC752" i="1"/>
  <c r="AC131" i="1"/>
  <c r="AC143" i="1"/>
  <c r="AC117" i="1"/>
  <c r="AC144" i="1"/>
  <c r="AC150" i="1"/>
  <c r="AC760" i="1"/>
  <c r="AC136" i="1"/>
  <c r="AC151" i="1"/>
  <c r="AC747" i="1"/>
  <c r="AC754" i="1"/>
  <c r="AC137" i="1"/>
  <c r="AC755" i="1"/>
  <c r="AC758" i="1"/>
  <c r="AC145" i="1"/>
  <c r="AC762" i="1"/>
  <c r="AC746" i="1"/>
  <c r="AC748" i="1"/>
  <c r="AC761" i="1"/>
  <c r="AC753" i="1"/>
  <c r="AC759" i="1"/>
  <c r="AC127" i="1"/>
  <c r="AC138" i="1"/>
  <c r="AC125" i="1"/>
  <c r="AC147" i="1"/>
  <c r="AC132" i="1"/>
  <c r="AC159" i="1"/>
  <c r="AC153" i="1"/>
  <c r="AC160" i="1"/>
  <c r="AC148" i="1"/>
  <c r="AC749" i="1"/>
  <c r="AC767" i="1"/>
  <c r="AC764" i="1"/>
  <c r="AC141" i="1"/>
  <c r="AC123" i="1"/>
  <c r="AC121" i="1"/>
  <c r="AC120" i="1"/>
  <c r="AC122" i="1"/>
  <c r="AC763" i="1"/>
  <c r="AC768" i="1"/>
  <c r="AC765" i="1"/>
  <c r="AC766" i="1"/>
  <c r="AC154" i="1"/>
  <c r="AC166" i="1"/>
  <c r="AC163" i="1"/>
  <c r="AC156" i="1"/>
  <c r="AC155" i="1"/>
  <c r="AC164" i="1"/>
  <c r="AC140" i="1"/>
  <c r="AC149" i="1"/>
  <c r="AC165" i="1"/>
  <c r="AC158" i="1"/>
  <c r="AC167" i="1"/>
  <c r="AC65" i="1"/>
  <c r="AC119" i="1"/>
  <c r="AC142" i="1"/>
  <c r="AC161" i="1"/>
  <c r="AC177" i="1"/>
  <c r="AC170" i="1"/>
  <c r="AC169" i="1"/>
  <c r="AC178" i="1"/>
  <c r="AC152" i="1"/>
  <c r="AC168" i="1"/>
  <c r="AC157" i="1"/>
  <c r="AC162" i="1"/>
  <c r="AC248" i="1"/>
  <c r="AC247" i="1"/>
  <c r="AC184" i="1"/>
  <c r="AC200" i="1"/>
  <c r="AC187" i="1"/>
  <c r="AC201" i="1"/>
  <c r="AC196" i="1"/>
  <c r="AC239" i="1"/>
  <c r="AC202" i="1"/>
  <c r="AC206" i="1"/>
  <c r="AC185" i="1"/>
  <c r="AC233" i="1"/>
  <c r="AC188" i="1"/>
  <c r="AC193" i="1"/>
  <c r="AC189" i="1"/>
  <c r="AC194" i="1"/>
  <c r="AC195" i="1"/>
  <c r="AC116" i="1"/>
  <c r="AC190" i="1"/>
  <c r="AC197" i="1"/>
  <c r="AC203" i="1"/>
  <c r="AC198" i="1"/>
  <c r="AC191" i="1"/>
  <c r="AC255" i="1"/>
  <c r="AC251" i="1"/>
  <c r="AC192" i="1"/>
  <c r="AC199" i="1"/>
  <c r="AC204" i="1"/>
  <c r="AC207" i="1"/>
  <c r="AC186" i="1"/>
  <c r="AC205" i="1"/>
  <c r="AC211" i="1"/>
  <c r="AC220" i="1"/>
  <c r="AC218" i="1"/>
  <c r="AC221" i="1"/>
  <c r="AC212" i="1"/>
  <c r="AC214" i="1"/>
  <c r="AC215" i="1"/>
  <c r="AC219" i="1"/>
  <c r="AC222" i="1"/>
  <c r="AC235" i="1"/>
  <c r="AC238" i="1"/>
  <c r="AC240" i="1"/>
  <c r="AC224" i="1"/>
  <c r="AC216" i="1"/>
  <c r="AC223" i="1"/>
  <c r="AC213" i="1"/>
  <c r="AC225" i="1"/>
  <c r="AC208" i="1"/>
  <c r="AC234" i="1"/>
  <c r="AC209" i="1"/>
  <c r="AC217" i="1"/>
  <c r="AC237" i="1"/>
  <c r="AC245" i="1"/>
  <c r="AC231" i="1"/>
  <c r="AC254" i="1"/>
  <c r="AC210" i="1"/>
  <c r="AC232" i="1"/>
  <c r="AC171" i="1"/>
  <c r="AC176" i="1"/>
  <c r="AC329" i="1"/>
  <c r="AC327" i="1"/>
  <c r="AC328" i="1"/>
  <c r="AC330" i="1"/>
  <c r="AC172" i="1"/>
  <c r="AC173" i="1"/>
  <c r="AC236" i="1"/>
  <c r="AC230" i="1"/>
  <c r="AC226" i="1"/>
  <c r="AC228" i="1"/>
  <c r="AC227" i="1"/>
  <c r="AC246" i="1"/>
  <c r="AC241" i="1"/>
  <c r="AC229" i="1"/>
  <c r="AC17" i="1"/>
  <c r="AC249" i="1"/>
  <c r="AC250" i="1"/>
  <c r="AC269" i="1"/>
  <c r="AC270" i="1"/>
  <c r="AC1169" i="1"/>
  <c r="AC706" i="1"/>
  <c r="AC725" i="1"/>
  <c r="AC735" i="1"/>
  <c r="AC744" i="1"/>
  <c r="AC736" i="1"/>
  <c r="AC737" i="1"/>
  <c r="AC726" i="1"/>
  <c r="AC745" i="1"/>
  <c r="AC727" i="1"/>
  <c r="AC730" i="1"/>
  <c r="AC729" i="1"/>
  <c r="AC710" i="1"/>
  <c r="AC717" i="1"/>
  <c r="AC713" i="1"/>
  <c r="AC712" i="1"/>
  <c r="AC703" i="1"/>
  <c r="AC720" i="1"/>
  <c r="AC738" i="1"/>
  <c r="AC731" i="1"/>
  <c r="AC733" i="1"/>
  <c r="AC707" i="1"/>
  <c r="AC721" i="1"/>
  <c r="AC715" i="1"/>
  <c r="AC709" i="1"/>
  <c r="AC716" i="1"/>
  <c r="AC714" i="1"/>
  <c r="AC718" i="1"/>
  <c r="AC702" i="1"/>
  <c r="AC719" i="1"/>
  <c r="AC294" i="1"/>
  <c r="AC287" i="1"/>
  <c r="AC728" i="1"/>
  <c r="AC317" i="1"/>
  <c r="AC722" i="1"/>
  <c r="AC293" i="1"/>
  <c r="AC288" i="1"/>
  <c r="AC289" i="1"/>
  <c r="AC723" i="1"/>
  <c r="AC732" i="1"/>
  <c r="AC316" i="1"/>
  <c r="AC319" i="1"/>
  <c r="AC286" i="1"/>
  <c r="AC290" i="1"/>
  <c r="AC307" i="1"/>
  <c r="AC312" i="1"/>
  <c r="AC711" i="1"/>
  <c r="AC318" i="1"/>
  <c r="AC705" i="1"/>
  <c r="AC739" i="1"/>
  <c r="AC740" i="1"/>
  <c r="AC741" i="1"/>
  <c r="AC742" i="1"/>
  <c r="AC305" i="1"/>
  <c r="AC734" i="1"/>
  <c r="AC285" i="1"/>
  <c r="AC724" i="1"/>
  <c r="AC77" i="1"/>
  <c r="AC743" i="1"/>
  <c r="AC708" i="1"/>
  <c r="AC326" i="1"/>
  <c r="AC310" i="1"/>
  <c r="AC296" i="1"/>
  <c r="AC324" i="1"/>
  <c r="AC301" i="1"/>
  <c r="AC322" i="1"/>
  <c r="AC275" i="1"/>
  <c r="AC271" i="1"/>
  <c r="AC308" i="1"/>
  <c r="AC304" i="1"/>
  <c r="AC309" i="1"/>
  <c r="AC325" i="1"/>
  <c r="AC276" i="1"/>
  <c r="AC320" i="1"/>
  <c r="AC306" i="1"/>
  <c r="AC291" i="1"/>
  <c r="AC315" i="1"/>
  <c r="AC323" i="1"/>
  <c r="AC272" i="1"/>
  <c r="AC295" i="1"/>
  <c r="AC313" i="1"/>
  <c r="AC311" i="1"/>
  <c r="AC302" i="1"/>
  <c r="AC298" i="1"/>
  <c r="AC273" i="1"/>
  <c r="AC321" i="1"/>
  <c r="AC297" i="1"/>
  <c r="AC277" i="1"/>
  <c r="AC14" i="1"/>
  <c r="AC274" i="1"/>
  <c r="AC281" i="1"/>
  <c r="AC282" i="1"/>
  <c r="AC704" i="1"/>
  <c r="AC303" i="1"/>
  <c r="AC300" i="1"/>
  <c r="AC283" i="1"/>
  <c r="AC280" i="1"/>
  <c r="AC279" i="1"/>
  <c r="AC314" i="1"/>
  <c r="AC12" i="1"/>
  <c r="AC292" i="1"/>
  <c r="AC278" i="1"/>
  <c r="AC284" i="1"/>
  <c r="AC299" i="1"/>
  <c r="AC397" i="1"/>
  <c r="AC384" i="1"/>
  <c r="AC385" i="1"/>
  <c r="AC398" i="1"/>
  <c r="AC386" i="1"/>
  <c r="AC399" i="1"/>
  <c r="AC413" i="1"/>
  <c r="AC393" i="1"/>
  <c r="AC387" i="1"/>
  <c r="AC411" i="1"/>
  <c r="AC412" i="1"/>
  <c r="AC388" i="1"/>
  <c r="AC391" i="1"/>
  <c r="AC389" i="1"/>
  <c r="AC390" i="1"/>
  <c r="AC493" i="1"/>
  <c r="AC490" i="1"/>
  <c r="AC492" i="1"/>
  <c r="AC18" i="1"/>
  <c r="AC499" i="1"/>
  <c r="AC498" i="1"/>
  <c r="AC500" i="1"/>
  <c r="AC523" i="1"/>
  <c r="AC495" i="1"/>
  <c r="AC496" i="1"/>
  <c r="AC494" i="1"/>
  <c r="AC497" i="1"/>
  <c r="AC491" i="1"/>
  <c r="AC424" i="1"/>
  <c r="AC515" i="1"/>
  <c r="AC522" i="1"/>
  <c r="AC363" i="1"/>
  <c r="AC364" i="1"/>
  <c r="AC501" i="1"/>
  <c r="AC362" i="1"/>
  <c r="AC418" i="1"/>
  <c r="AC375" i="1"/>
  <c r="AC400" i="1"/>
  <c r="AC502" i="1"/>
  <c r="AC401" i="1"/>
  <c r="AC403" i="1"/>
  <c r="AC404" i="1"/>
  <c r="AC402" i="1"/>
  <c r="AC405" i="1"/>
  <c r="AC406" i="1"/>
  <c r="AC503" i="1"/>
  <c r="AC407" i="1"/>
  <c r="AC504" i="1"/>
  <c r="AC408" i="1"/>
  <c r="AC421" i="1"/>
  <c r="AC511" i="1"/>
  <c r="AC519" i="1"/>
  <c r="AC416" i="1"/>
  <c r="AC505" i="1"/>
  <c r="AC419" i="1"/>
  <c r="AC422" i="1"/>
  <c r="AC420" i="1"/>
  <c r="AC506" i="1"/>
  <c r="AC516" i="1"/>
  <c r="AC417" i="1"/>
  <c r="AC507" i="1"/>
  <c r="AC423" i="1"/>
  <c r="AC529" i="1"/>
  <c r="AC530" i="1"/>
  <c r="AC253" i="1"/>
  <c r="AC35" i="1"/>
  <c r="AC508" i="1"/>
  <c r="AC520" i="1"/>
  <c r="AC415" i="1"/>
  <c r="AC38" i="1"/>
  <c r="AC59" i="1"/>
  <c r="AC378" i="1"/>
  <c r="AC377" i="1"/>
  <c r="AC409" i="1"/>
  <c r="AC376" i="1"/>
  <c r="AC394" i="1"/>
  <c r="AC395" i="1"/>
  <c r="AC374" i="1"/>
  <c r="AC335" i="1"/>
  <c r="AC346" i="1"/>
  <c r="AC358" i="1"/>
  <c r="AC344" i="1"/>
  <c r="AC351" i="1"/>
  <c r="AC340" i="1"/>
  <c r="AC341" i="1"/>
  <c r="AC371" i="1"/>
  <c r="AC336" i="1"/>
  <c r="AC345" i="1"/>
  <c r="AC370" i="1"/>
  <c r="AC342" i="1"/>
  <c r="AC347" i="1"/>
  <c r="AC352" i="1"/>
  <c r="AC331" i="1"/>
  <c r="AC348" i="1"/>
  <c r="AC95" i="1"/>
  <c r="AC367" i="1"/>
  <c r="AC373" i="1"/>
  <c r="AC332" i="1"/>
  <c r="AC337" i="1"/>
  <c r="AC359" i="1"/>
  <c r="AC338" i="1"/>
  <c r="AC333" i="1"/>
  <c r="AC353" i="1"/>
  <c r="AC354" i="1"/>
  <c r="AC355" i="1"/>
  <c r="AC349" i="1"/>
  <c r="AC339" i="1"/>
  <c r="AC350" i="1"/>
  <c r="AC360" i="1"/>
  <c r="AC368" i="1"/>
  <c r="AC372" i="1"/>
  <c r="AC365" i="1"/>
  <c r="AC343" i="1"/>
  <c r="AC366" i="1"/>
  <c r="AC334" i="1"/>
  <c r="AC361" i="1"/>
  <c r="AC356" i="1"/>
  <c r="AC369" i="1"/>
  <c r="AC357" i="1"/>
  <c r="AC443" i="1"/>
  <c r="AC448" i="1"/>
  <c r="AC449" i="1"/>
  <c r="AC437" i="1"/>
  <c r="AC429" i="1"/>
  <c r="AC438" i="1"/>
  <c r="AC439" i="1"/>
  <c r="AC444" i="1"/>
  <c r="AC455" i="1"/>
  <c r="AC430" i="1"/>
  <c r="AC445" i="1"/>
  <c r="AC425" i="1"/>
  <c r="AC426" i="1"/>
  <c r="AC528" i="1"/>
  <c r="AC450" i="1"/>
  <c r="AC524" i="1"/>
  <c r="AC431" i="1"/>
  <c r="AC440" i="1"/>
  <c r="AC456" i="1"/>
  <c r="AC513" i="1"/>
  <c r="AC509" i="1"/>
  <c r="AC518" i="1"/>
  <c r="AC452" i="1"/>
  <c r="AC427" i="1"/>
  <c r="AC525" i="1"/>
  <c r="AC441" i="1"/>
  <c r="AC453" i="1"/>
  <c r="AC432" i="1"/>
  <c r="AC428" i="1"/>
  <c r="AC433" i="1"/>
  <c r="AC454" i="1"/>
  <c r="AC457" i="1"/>
  <c r="AC442" i="1"/>
  <c r="AC434" i="1"/>
  <c r="AC446" i="1"/>
  <c r="AC447" i="1"/>
  <c r="AC435" i="1"/>
  <c r="AC451" i="1"/>
  <c r="AC436" i="1"/>
  <c r="AC476" i="1"/>
  <c r="AC512" i="1"/>
  <c r="AC470" i="1"/>
  <c r="AC465" i="1"/>
  <c r="AC462" i="1"/>
  <c r="AC463" i="1"/>
  <c r="AC459" i="1"/>
  <c r="AC466" i="1"/>
  <c r="AC471" i="1"/>
  <c r="AC467" i="1"/>
  <c r="AC477" i="1"/>
  <c r="AC527" i="1"/>
  <c r="AC478" i="1"/>
  <c r="AC479" i="1"/>
  <c r="AC461" i="1"/>
  <c r="AC475" i="1"/>
  <c r="AC460" i="1"/>
  <c r="AC472" i="1"/>
  <c r="AC480" i="1"/>
  <c r="AC464" i="1"/>
  <c r="AC458" i="1"/>
  <c r="AC473" i="1"/>
  <c r="AC526" i="1"/>
  <c r="AC468" i="1"/>
  <c r="AC474" i="1"/>
  <c r="AC469" i="1"/>
  <c r="AC37" i="1"/>
  <c r="AC19" i="1"/>
  <c r="AC487" i="1"/>
  <c r="AC488" i="1"/>
  <c r="AC517" i="1"/>
  <c r="AC521" i="1"/>
  <c r="AC531" i="1"/>
  <c r="AC485" i="1"/>
  <c r="AC481" i="1"/>
  <c r="AC483" i="1"/>
  <c r="AC486" i="1"/>
  <c r="AC489" i="1"/>
  <c r="AC482" i="1"/>
  <c r="AC33" i="1"/>
  <c r="AC510" i="1"/>
  <c r="AC484" i="1"/>
  <c r="AC410" i="1"/>
  <c r="AC72" i="1"/>
  <c r="AC382" i="1"/>
  <c r="AC379" i="1"/>
  <c r="AC383" i="1"/>
  <c r="AC396" i="1"/>
  <c r="AC380" i="1"/>
  <c r="AC381" i="1"/>
  <c r="AC558" i="1"/>
  <c r="AC534" i="1"/>
  <c r="AC537" i="1"/>
  <c r="AC538" i="1"/>
  <c r="AC543" i="1"/>
  <c r="AC533" i="1"/>
  <c r="AC535" i="1"/>
  <c r="AC536" i="1"/>
  <c r="AC541" i="1"/>
  <c r="AC546" i="1"/>
  <c r="AC556" i="1"/>
  <c r="AC559" i="1"/>
  <c r="AC560" i="1"/>
  <c r="AC550" i="1"/>
  <c r="AC551" i="1"/>
  <c r="AC552" i="1"/>
  <c r="AC557" i="1"/>
  <c r="AC542" i="1"/>
  <c r="AC544" i="1"/>
  <c r="AC545" i="1"/>
  <c r="AC553" i="1"/>
  <c r="AC555" i="1"/>
  <c r="AC554" i="1"/>
  <c r="AC569" i="1"/>
  <c r="AC570" i="1"/>
  <c r="AC540" i="1"/>
  <c r="AC532" i="1"/>
  <c r="AC549" i="1"/>
  <c r="AC547" i="1"/>
  <c r="AC548" i="1"/>
  <c r="AC567" i="1"/>
  <c r="AC568" i="1"/>
  <c r="AC539" i="1"/>
  <c r="AC392" i="1"/>
  <c r="AC414" i="1"/>
  <c r="AC561" i="1"/>
  <c r="AC562" i="1"/>
  <c r="AC563" i="1"/>
  <c r="AC564" i="1"/>
  <c r="AC565" i="1"/>
  <c r="AC566" i="1"/>
  <c r="AC671" i="1"/>
  <c r="AC672" i="1"/>
  <c r="AC617" i="1"/>
  <c r="AC700" i="1"/>
  <c r="AC698" i="1"/>
  <c r="AC615" i="1"/>
  <c r="AC624" i="1"/>
  <c r="AC614" i="1"/>
  <c r="AC7" i="1"/>
  <c r="AC576" i="1"/>
  <c r="AC514" i="1"/>
  <c r="AC608" i="1"/>
  <c r="AC575" i="1"/>
  <c r="AC252" i="1"/>
  <c r="AC577" i="1"/>
  <c r="AC600" i="1"/>
  <c r="AC578" i="1"/>
  <c r="AC579" i="1"/>
  <c r="AC580" i="1"/>
  <c r="AC605" i="1"/>
  <c r="AC595" i="1"/>
  <c r="AC572" i="1"/>
  <c r="AC571" i="1"/>
  <c r="AC596" i="1"/>
  <c r="AC607" i="1"/>
  <c r="AC581" i="1"/>
  <c r="AC574" i="1"/>
  <c r="AC71" i="1"/>
  <c r="AC573" i="1"/>
  <c r="AC6" i="1"/>
  <c r="AC582" i="1"/>
  <c r="AC583" i="1"/>
  <c r="AC601" i="1"/>
  <c r="AC257" i="1"/>
  <c r="AC263" i="1"/>
  <c r="AC584" i="1"/>
  <c r="AC585" i="1"/>
  <c r="AC606" i="1"/>
  <c r="AC586" i="1"/>
  <c r="AC684" i="1"/>
  <c r="AC16" i="1"/>
  <c r="AC604" i="1"/>
  <c r="AC599" i="1"/>
  <c r="AC609" i="1"/>
  <c r="AC621" i="1"/>
  <c r="AC630" i="1"/>
  <c r="AC687" i="1"/>
  <c r="AC588" i="1"/>
  <c r="AC587" i="1"/>
  <c r="AC602" i="1"/>
  <c r="AC625" i="1"/>
  <c r="AC590" i="1"/>
  <c r="AC589" i="1"/>
  <c r="AC612" i="1"/>
  <c r="AC8" i="1"/>
  <c r="AC627" i="1"/>
  <c r="AC592" i="1"/>
  <c r="AC593" i="1"/>
  <c r="AC610" i="1"/>
  <c r="AC591" i="1"/>
  <c r="AC597" i="1"/>
  <c r="AC598" i="1"/>
  <c r="AC686" i="1"/>
  <c r="AC695" i="1"/>
  <c r="AC696" i="1"/>
  <c r="AC594" i="1"/>
  <c r="AC673" i="1"/>
  <c r="AC674" i="1"/>
  <c r="AC603" i="1"/>
  <c r="AC623" i="1"/>
  <c r="AC626" i="1"/>
  <c r="AC683" i="1"/>
  <c r="AC688" i="1"/>
  <c r="AC618" i="1"/>
  <c r="AC628" i="1"/>
  <c r="AC620" i="1"/>
  <c r="AC699" i="1"/>
  <c r="AC692" i="1"/>
  <c r="AC675" i="1"/>
  <c r="AC611" i="1"/>
  <c r="AC629" i="1"/>
  <c r="AC613" i="1"/>
  <c r="AC676" i="1"/>
  <c r="AC677" i="1"/>
  <c r="AC678" i="1"/>
  <c r="AC685" i="1"/>
  <c r="AC697" i="1"/>
  <c r="AC619" i="1"/>
  <c r="AC679" i="1"/>
  <c r="AC681" i="1"/>
  <c r="AC680" i="1"/>
  <c r="AC622" i="1"/>
  <c r="AC693" i="1"/>
  <c r="AC616" i="1"/>
  <c r="AC682" i="1"/>
  <c r="AC32" i="1"/>
  <c r="AC648" i="1"/>
  <c r="AC665" i="1"/>
  <c r="AC631" i="1"/>
  <c r="AC643" i="1"/>
  <c r="AC650" i="1"/>
  <c r="AC657" i="1"/>
  <c r="AC659" i="1"/>
  <c r="AC660" i="1"/>
  <c r="AC651" i="1"/>
  <c r="AC691" i="1"/>
  <c r="AC639" i="1"/>
  <c r="AC658" i="1"/>
  <c r="AC652" i="1"/>
  <c r="AC103" i="1"/>
  <c r="AC632" i="1"/>
  <c r="AC644" i="1"/>
  <c r="AC633" i="1"/>
  <c r="AC661" i="1"/>
  <c r="AC653" i="1"/>
  <c r="AC654" i="1"/>
  <c r="AC634" i="1"/>
  <c r="AC690" i="1"/>
  <c r="AC666" i="1"/>
  <c r="AC662" i="1"/>
  <c r="AC655" i="1"/>
  <c r="AC701" i="1"/>
  <c r="AC667" i="1"/>
  <c r="AC668" i="1"/>
  <c r="AC635" i="1"/>
  <c r="AC645" i="1"/>
  <c r="AC669" i="1"/>
  <c r="AC640" i="1"/>
  <c r="AC689" i="1"/>
  <c r="AC636" i="1"/>
  <c r="AC637" i="1"/>
  <c r="AC694" i="1"/>
  <c r="AC663" i="1"/>
  <c r="AC670" i="1"/>
  <c r="AC638" i="1"/>
  <c r="AC69" i="1"/>
  <c r="AC641" i="1"/>
  <c r="AC664" i="1"/>
  <c r="AC649" i="1"/>
  <c r="AC656" i="1"/>
  <c r="AC642" i="1"/>
  <c r="AC646" i="1"/>
  <c r="AC647" i="1"/>
  <c r="AC770" i="1"/>
  <c r="AC771" i="1"/>
  <c r="AC769" i="1"/>
  <c r="AC780" i="1"/>
  <c r="AC775" i="1"/>
  <c r="AC777" i="1"/>
  <c r="AC778" i="1"/>
  <c r="AC779" i="1"/>
  <c r="AC44" i="1"/>
  <c r="AC774" i="1"/>
  <c r="AC772" i="1"/>
  <c r="AC773" i="1"/>
  <c r="AC776" i="1"/>
  <c r="AC41" i="1"/>
  <c r="AC1126" i="1"/>
  <c r="AC24" i="1"/>
  <c r="AC22" i="1"/>
  <c r="AC1123" i="1"/>
  <c r="AC1135" i="1"/>
  <c r="AC1137" i="1"/>
  <c r="AC1129" i="1"/>
  <c r="AC1138" i="1"/>
  <c r="AC1130" i="1"/>
  <c r="AC1101" i="1"/>
  <c r="AC1103" i="1"/>
  <c r="AC1124" i="1"/>
  <c r="AC1116" i="1"/>
  <c r="AC1118" i="1"/>
  <c r="AC1110" i="1"/>
  <c r="AC15" i="1"/>
  <c r="AC1111" i="1"/>
  <c r="AC1104" i="1"/>
  <c r="AC1105" i="1"/>
  <c r="AC1094" i="1"/>
  <c r="AC1120" i="1"/>
  <c r="AC1106" i="1"/>
  <c r="AC1095" i="1"/>
  <c r="AC1107" i="1"/>
  <c r="AC1109" i="1"/>
  <c r="AC1100" i="1"/>
  <c r="AC1096" i="1"/>
  <c r="AC1113" i="1"/>
  <c r="AC1097" i="1"/>
  <c r="AC1098" i="1"/>
  <c r="AC1112" i="1"/>
  <c r="AC1108" i="1"/>
  <c r="AC1117" i="1"/>
  <c r="AC1121" i="1"/>
  <c r="AC1128" i="1"/>
  <c r="AC75" i="1"/>
  <c r="AC1132" i="1"/>
  <c r="AC1133" i="1"/>
  <c r="AC1134" i="1"/>
  <c r="AC1131" i="1"/>
  <c r="AC1102" i="1"/>
  <c r="AC1122" i="1"/>
  <c r="AC1114" i="1"/>
  <c r="AC1115" i="1"/>
  <c r="AC1119" i="1"/>
  <c r="AC34" i="1"/>
  <c r="AC1099" i="1"/>
  <c r="AC1136" i="1"/>
  <c r="AC1125" i="1"/>
  <c r="AC1127" i="1"/>
  <c r="AC1008" i="1"/>
  <c r="AC1026" i="1"/>
  <c r="AC1036" i="1"/>
  <c r="AC1035" i="1"/>
  <c r="AC1024" i="1"/>
  <c r="AC60" i="1"/>
  <c r="AC991" i="1"/>
  <c r="AC40" i="1"/>
  <c r="AC1015" i="1"/>
  <c r="AC1038" i="1"/>
  <c r="AC980" i="1"/>
  <c r="AC979" i="1"/>
  <c r="AC995" i="1"/>
  <c r="AC1014" i="1"/>
  <c r="AC985" i="1"/>
  <c r="AC998" i="1"/>
  <c r="AC966" i="1"/>
  <c r="AC1012" i="1"/>
  <c r="AC986" i="1"/>
  <c r="AC1165" i="1"/>
  <c r="AC973" i="1"/>
  <c r="AC13" i="1"/>
  <c r="AC967" i="1"/>
  <c r="AC992" i="1"/>
  <c r="AC1040" i="1"/>
  <c r="AC972" i="1"/>
  <c r="AC968" i="1"/>
  <c r="AC1020" i="1"/>
  <c r="AC925" i="1"/>
  <c r="AC928" i="1"/>
  <c r="AC1072" i="1"/>
  <c r="AC926" i="1"/>
  <c r="AC1073" i="1"/>
  <c r="AC958" i="1"/>
  <c r="AC959" i="1"/>
  <c r="AC960" i="1"/>
  <c r="AC20" i="1"/>
  <c r="AC927" i="1"/>
  <c r="AC1075" i="1"/>
  <c r="AC923" i="1"/>
  <c r="AC924" i="1"/>
  <c r="AC1074" i="1"/>
  <c r="AC1025" i="1"/>
  <c r="AC1042" i="1"/>
  <c r="AC948" i="1"/>
  <c r="AC1028" i="1"/>
  <c r="AC947" i="1"/>
  <c r="AC977" i="1"/>
  <c r="AC1023" i="1"/>
  <c r="AC1003" i="1"/>
  <c r="AC987" i="1"/>
  <c r="AC953" i="1"/>
  <c r="AC950" i="1"/>
  <c r="AC949" i="1"/>
  <c r="AC952" i="1"/>
  <c r="AC951" i="1"/>
  <c r="AC946" i="1"/>
  <c r="AC969" i="1"/>
  <c r="AC1029" i="1"/>
  <c r="AC1005" i="1"/>
  <c r="AC1001" i="1"/>
  <c r="AC1022" i="1"/>
  <c r="AC1016" i="1"/>
  <c r="AC974" i="1"/>
  <c r="AC975" i="1"/>
  <c r="AC1009" i="1"/>
  <c r="AC990" i="1"/>
  <c r="AC1004" i="1"/>
  <c r="AC61" i="1"/>
  <c r="AC997" i="1"/>
  <c r="AC989" i="1"/>
  <c r="AC1043" i="1"/>
  <c r="AC999" i="1"/>
  <c r="AC961" i="1"/>
  <c r="AC988" i="1"/>
  <c r="AC1002" i="1"/>
  <c r="AC1027" i="1"/>
  <c r="AC993" i="1"/>
  <c r="AC1037" i="1"/>
  <c r="AC976" i="1"/>
  <c r="AC970" i="1"/>
  <c r="AC962" i="1"/>
  <c r="AC971" i="1"/>
  <c r="AC1034" i="1"/>
  <c r="AC1019" i="1"/>
  <c r="AC1032" i="1"/>
  <c r="AC1033" i="1"/>
  <c r="AC978" i="1"/>
  <c r="AC1010" i="1"/>
  <c r="AC1006" i="1"/>
  <c r="AC994" i="1"/>
  <c r="AC1030" i="1"/>
  <c r="AC982" i="1"/>
  <c r="AC1083" i="1"/>
  <c r="AC917" i="1"/>
  <c r="AC965" i="1"/>
  <c r="AC1167" i="1"/>
  <c r="AC1041" i="1"/>
  <c r="AC1018" i="1"/>
  <c r="AC1021" i="1"/>
  <c r="AC1168" i="1"/>
  <c r="AC1078" i="1"/>
  <c r="AC1076" i="1"/>
  <c r="AC1089" i="1"/>
  <c r="AC922" i="1"/>
  <c r="AC1091" i="1"/>
  <c r="AC1090" i="1"/>
  <c r="AC918" i="1"/>
  <c r="AC1082" i="1"/>
  <c r="AC915" i="1"/>
  <c r="AC916" i="1"/>
  <c r="AC919" i="1"/>
  <c r="AC1059" i="1"/>
  <c r="AC1048" i="1"/>
  <c r="AC1092" i="1"/>
  <c r="AC1051" i="1"/>
  <c r="AC1060" i="1"/>
  <c r="AC1052" i="1"/>
  <c r="AC1063" i="1"/>
  <c r="AC1053" i="1"/>
  <c r="AC1080" i="1"/>
  <c r="AC1049" i="1"/>
  <c r="AC1069" i="1"/>
  <c r="AC1061" i="1"/>
  <c r="AC1079" i="1"/>
  <c r="AC1054" i="1"/>
  <c r="AC1085" i="1"/>
  <c r="AC921" i="1"/>
  <c r="AC1064" i="1"/>
  <c r="AC1045" i="1"/>
  <c r="AC1055" i="1"/>
  <c r="AC1065" i="1"/>
  <c r="AC1093" i="1"/>
  <c r="AC1066" i="1"/>
  <c r="AC914" i="1"/>
  <c r="AC1067" i="1"/>
  <c r="AC1046" i="1"/>
  <c r="AC1084" i="1"/>
  <c r="AC1056" i="1"/>
  <c r="AC1070" i="1"/>
  <c r="AC1071" i="1"/>
  <c r="AC1086" i="1"/>
  <c r="AC920" i="1"/>
  <c r="AC1047" i="1"/>
  <c r="AC1057" i="1"/>
  <c r="AC1062" i="1"/>
  <c r="AC1044" i="1"/>
  <c r="AC1058" i="1"/>
  <c r="AC1081" i="1"/>
  <c r="AC1068" i="1"/>
  <c r="AC1050" i="1"/>
  <c r="AC1077" i="1"/>
  <c r="AC1087" i="1"/>
  <c r="AC1088" i="1"/>
  <c r="AC929" i="1"/>
  <c r="AC963" i="1"/>
  <c r="AC1031" i="1"/>
  <c r="AC1039" i="1"/>
  <c r="AC1164" i="1"/>
  <c r="AC1166" i="1"/>
  <c r="AC930" i="1"/>
  <c r="AC955" i="1"/>
  <c r="AC1000" i="1"/>
  <c r="AC954" i="1"/>
  <c r="AC936" i="1"/>
  <c r="AC1017" i="1"/>
  <c r="AC935" i="1"/>
  <c r="AC933" i="1"/>
  <c r="AC931" i="1"/>
  <c r="AC932" i="1"/>
  <c r="AC934" i="1"/>
  <c r="AC937" i="1"/>
  <c r="AC1011" i="1"/>
  <c r="AC964" i="1"/>
  <c r="AC943" i="1"/>
  <c r="AC944" i="1"/>
  <c r="AC996" i="1"/>
  <c r="AC1007" i="1"/>
  <c r="AC983" i="1"/>
  <c r="AC1013" i="1"/>
  <c r="AC945" i="1"/>
  <c r="AC984" i="1"/>
  <c r="AC938" i="1"/>
  <c r="AC941" i="1"/>
  <c r="AC939" i="1"/>
  <c r="AC956" i="1"/>
  <c r="AC942" i="1"/>
  <c r="AC940" i="1"/>
  <c r="AC981" i="1"/>
  <c r="AC73" i="1"/>
  <c r="AC912" i="1"/>
  <c r="AC911" i="1"/>
  <c r="AC910" i="1"/>
  <c r="AC913" i="1"/>
  <c r="AC909" i="1"/>
  <c r="AC1144" i="1"/>
  <c r="AC1162" i="1"/>
  <c r="AC1139" i="1"/>
  <c r="AC1161" i="1"/>
  <c r="AC781" i="1"/>
  <c r="AC1140" i="1"/>
  <c r="AC1147" i="1"/>
  <c r="AC1149" i="1"/>
  <c r="AC1150" i="1"/>
  <c r="AC1151" i="1"/>
  <c r="AC1160" i="1"/>
  <c r="AC1141" i="1"/>
  <c r="AC1152" i="1"/>
  <c r="AC1142" i="1"/>
  <c r="AC1155" i="1"/>
  <c r="AC1148" i="1"/>
  <c r="AC64" i="1"/>
  <c r="AC68" i="1"/>
  <c r="AC1158" i="1"/>
  <c r="AC1159" i="1"/>
  <c r="AC31" i="1"/>
  <c r="AC1163" i="1"/>
  <c r="AC1153" i="1"/>
  <c r="AC1145" i="1"/>
  <c r="AC1143" i="1"/>
  <c r="AC1154" i="1"/>
  <c r="AC1156" i="1"/>
  <c r="AC1146" i="1"/>
  <c r="AC905" i="1"/>
  <c r="AC897" i="1"/>
  <c r="AC906" i="1"/>
  <c r="AC785" i="1"/>
  <c r="AC904" i="1"/>
  <c r="AC898" i="1"/>
  <c r="AC791" i="1"/>
  <c r="AC907" i="1"/>
  <c r="AC784" i="1"/>
  <c r="AC792" i="1"/>
  <c r="AC795" i="1"/>
  <c r="AC908" i="1"/>
  <c r="AC782" i="1"/>
  <c r="AC902" i="1"/>
  <c r="AC900" i="1"/>
  <c r="AC899" i="1"/>
  <c r="AC901" i="1"/>
  <c r="AC793" i="1"/>
  <c r="AC794" i="1"/>
  <c r="AC805" i="1"/>
  <c r="AC788" i="1"/>
  <c r="AC783" i="1"/>
  <c r="AC803" i="1"/>
  <c r="AC802" i="1"/>
  <c r="AC789" i="1"/>
  <c r="AC801" i="1"/>
  <c r="AC787" i="1"/>
  <c r="AC804" i="1"/>
  <c r="AC796" i="1"/>
  <c r="AC797" i="1"/>
  <c r="AC790" i="1"/>
  <c r="AC786" i="1"/>
  <c r="AC798" i="1"/>
  <c r="AC799" i="1"/>
  <c r="AC800" i="1"/>
  <c r="AC880" i="1"/>
  <c r="AC903" i="1"/>
  <c r="AC1157" i="1"/>
  <c r="AC866" i="1"/>
  <c r="AC867" i="1"/>
  <c r="AC890" i="1"/>
  <c r="AC869" i="1"/>
  <c r="AC871" i="1"/>
  <c r="AC894" i="1"/>
  <c r="AC888" i="1"/>
  <c r="AC891" i="1"/>
  <c r="AC865" i="1"/>
  <c r="AC862" i="1"/>
  <c r="AC863" i="1"/>
  <c r="AC884" i="1"/>
  <c r="AC885" i="1"/>
  <c r="AC872" i="1"/>
  <c r="AC889" i="1"/>
  <c r="AC864" i="1"/>
  <c r="AC870" i="1"/>
  <c r="AC868" i="1"/>
  <c r="AC840" i="1"/>
  <c r="AC847" i="1"/>
  <c r="AC70" i="1"/>
  <c r="AC858" i="1"/>
  <c r="AC879" i="1"/>
  <c r="AC859" i="1"/>
  <c r="AC855" i="1"/>
  <c r="AC856" i="1"/>
  <c r="AC875" i="1"/>
  <c r="AC873" i="1"/>
  <c r="AC874" i="1"/>
  <c r="AC848" i="1"/>
  <c r="AC806" i="1"/>
  <c r="AC825" i="1"/>
  <c r="AC853" i="1"/>
  <c r="AC876" i="1"/>
  <c r="AC834" i="1"/>
  <c r="AC893" i="1"/>
  <c r="AC887" i="1"/>
  <c r="AC831" i="1"/>
  <c r="AC881" i="1"/>
  <c r="AC838" i="1"/>
  <c r="AC843" i="1"/>
  <c r="AC828" i="1"/>
  <c r="AC832" i="1"/>
  <c r="AC854" i="1"/>
  <c r="AC826" i="1"/>
  <c r="AC816" i="1"/>
  <c r="AC849" i="1"/>
  <c r="AC814" i="1"/>
  <c r="AC817" i="1"/>
  <c r="AC861" i="1"/>
  <c r="AC811" i="1"/>
  <c r="AC833" i="1"/>
  <c r="AC844" i="1"/>
  <c r="AC820" i="1"/>
  <c r="AC812" i="1"/>
  <c r="AC819" i="1"/>
  <c r="AC845" i="1"/>
  <c r="AC850" i="1"/>
  <c r="AC836" i="1"/>
  <c r="AC851" i="1"/>
  <c r="AC886" i="1"/>
  <c r="AC821" i="1"/>
  <c r="AC852" i="1"/>
  <c r="AC813" i="1"/>
  <c r="AC846" i="1"/>
  <c r="AC877" i="1"/>
  <c r="AC822" i="1"/>
  <c r="AC841" i="1"/>
  <c r="AC896" i="1"/>
  <c r="AC883" i="1"/>
  <c r="AC895" i="1"/>
  <c r="AC835" i="1"/>
  <c r="AC860" i="1"/>
  <c r="AC892" i="1"/>
  <c r="AC882" i="1"/>
  <c r="AC809" i="1"/>
  <c r="AC818" i="1"/>
  <c r="AC839" i="1"/>
  <c r="AC857" i="1"/>
  <c r="AC807" i="1"/>
  <c r="AC842" i="1"/>
  <c r="AC810" i="1"/>
  <c r="AC837" i="1"/>
  <c r="AC823" i="1"/>
  <c r="AC829" i="1"/>
  <c r="AC815" i="1"/>
  <c r="AC824" i="1"/>
  <c r="AC827" i="1"/>
  <c r="AC808" i="1"/>
  <c r="AC830" i="1"/>
  <c r="AC878" i="1"/>
  <c r="AC1183" i="1"/>
  <c r="AC1225" i="1"/>
  <c r="AC957" i="1"/>
  <c r="AC1175" i="1"/>
  <c r="AC30" i="1"/>
  <c r="AC1178" i="1"/>
  <c r="AC1182" i="1"/>
  <c r="AC93" i="1"/>
  <c r="AC83" i="1"/>
  <c r="AC45" i="1"/>
  <c r="AC1185" i="1"/>
  <c r="AC28" i="1"/>
  <c r="AC76" i="1"/>
  <c r="AC9" i="1"/>
  <c r="AC89" i="1"/>
  <c r="AC58" i="1"/>
  <c r="AC1220" i="1"/>
  <c r="AC1231" i="1"/>
  <c r="AC1214" i="1"/>
  <c r="AC1223" i="1"/>
  <c r="AC1216" i="1"/>
  <c r="AC1217" i="1"/>
  <c r="AC1213" i="1"/>
  <c r="AC1232" i="1"/>
  <c r="AC1201" i="1"/>
  <c r="AC1204" i="1"/>
  <c r="AC1197" i="1"/>
  <c r="AC90" i="1"/>
  <c r="AC91" i="1"/>
  <c r="AC25" i="1"/>
  <c r="AC1174" i="1"/>
  <c r="AC23" i="1"/>
  <c r="AC1186" i="1"/>
  <c r="AC78" i="1"/>
  <c r="AC50" i="1"/>
  <c r="AC80" i="1"/>
  <c r="AC1177" i="1"/>
  <c r="AC5" i="1"/>
  <c r="AC51" i="1"/>
  <c r="AC88" i="1"/>
  <c r="AC1234" i="1"/>
  <c r="AC54" i="1"/>
  <c r="AC49" i="1"/>
  <c r="AC92" i="1"/>
  <c r="AC27" i="1"/>
  <c r="AC1202" i="1"/>
  <c r="AC1195" i="1"/>
  <c r="AC26" i="1"/>
  <c r="AC47" i="1"/>
  <c r="AC1187" i="1"/>
  <c r="AC86" i="1"/>
  <c r="AC48" i="1"/>
  <c r="AC87" i="1"/>
  <c r="AC1189" i="1"/>
  <c r="AC1192" i="1"/>
  <c r="AC1193" i="1"/>
  <c r="AC1190" i="1"/>
  <c r="AC1198" i="1"/>
  <c r="AC1191" i="1"/>
  <c r="AC1211" i="1"/>
  <c r="AC1203" i="1"/>
  <c r="AC1199" i="1"/>
  <c r="AC1200" i="1"/>
  <c r="AC94" i="1"/>
  <c r="AC85" i="1"/>
  <c r="AC1194" i="1"/>
  <c r="AC1196" i="1"/>
  <c r="AC1188" i="1"/>
  <c r="AC1209" i="1"/>
  <c r="AC1206" i="1"/>
  <c r="AC1208" i="1"/>
  <c r="AC1205" i="1"/>
  <c r="AC1207" i="1"/>
  <c r="AC1210" i="1"/>
  <c r="AC1228" i="1"/>
  <c r="AC1173" i="1"/>
  <c r="AC1226" i="1"/>
  <c r="AC1181" i="1"/>
  <c r="AC1222" i="1"/>
  <c r="AC1212" i="1"/>
  <c r="AC1227" i="1"/>
  <c r="AC1229" i="1"/>
  <c r="AC1218" i="1"/>
  <c r="AC1176" i="1"/>
  <c r="AC1215" i="1"/>
  <c r="AC1219" i="1"/>
  <c r="AC1233" i="1"/>
  <c r="AC1230" i="1"/>
  <c r="AC63" i="1"/>
  <c r="AC1170" i="1"/>
  <c r="AC1171" i="1"/>
  <c r="AC43" i="1"/>
  <c r="AC55" i="1"/>
  <c r="AC62" i="1"/>
  <c r="AC53" i="1"/>
  <c r="AC3" i="1"/>
  <c r="AC4" i="1"/>
  <c r="AC1184" i="1"/>
  <c r="AC1180" i="1"/>
  <c r="AC21" i="1"/>
  <c r="AC42" i="1"/>
  <c r="AC1172" i="1"/>
  <c r="AC79" i="1"/>
  <c r="AC81" i="1"/>
  <c r="AC82" i="1"/>
  <c r="AC29" i="1"/>
  <c r="AC52" i="1"/>
  <c r="AC39" i="1"/>
  <c r="AC84" i="1"/>
  <c r="AC11" i="1"/>
  <c r="AC74" i="1"/>
  <c r="AC57" i="1"/>
  <c r="AC56" i="1"/>
  <c r="AC10" i="1"/>
  <c r="AC1224" i="1"/>
  <c r="AC1221" i="1"/>
  <c r="AC36" i="1"/>
  <c r="AC46" i="1"/>
  <c r="AC1179" i="1"/>
  <c r="AC1236" i="1"/>
  <c r="AC1235" i="1"/>
  <c r="AB1235" i="1"/>
  <c r="AG1235" i="1" s="1"/>
  <c r="AB1236" i="1"/>
  <c r="AB1179" i="1"/>
  <c r="AG1179" i="1" s="1"/>
  <c r="AB46" i="1"/>
  <c r="AB36" i="1"/>
  <c r="AG36" i="1" s="1"/>
  <c r="AB1221" i="1"/>
  <c r="AB1224" i="1"/>
  <c r="AG1224" i="1" s="1"/>
  <c r="AB10" i="1"/>
  <c r="AB56" i="1"/>
  <c r="AG56" i="1" s="1"/>
  <c r="AB57" i="1"/>
  <c r="AB74" i="1"/>
  <c r="AG74" i="1" s="1"/>
  <c r="AB11" i="1"/>
  <c r="AB84" i="1"/>
  <c r="AG84" i="1" s="1"/>
  <c r="AB39" i="1"/>
  <c r="AB52" i="1"/>
  <c r="AG52" i="1" s="1"/>
  <c r="AB29" i="1"/>
  <c r="AB82" i="1"/>
  <c r="AG82" i="1" s="1"/>
  <c r="AB81" i="1"/>
  <c r="AB79" i="1"/>
  <c r="AG79" i="1" s="1"/>
  <c r="AB1172" i="1"/>
  <c r="AB42" i="1"/>
  <c r="AG42" i="1" s="1"/>
  <c r="AB21" i="1"/>
  <c r="AB1180" i="1"/>
  <c r="AG1180" i="1" s="1"/>
  <c r="AB1184" i="1"/>
  <c r="AB4" i="1"/>
  <c r="AG4" i="1" s="1"/>
  <c r="AB3" i="1"/>
  <c r="AB53" i="1"/>
  <c r="AG53" i="1" s="1"/>
  <c r="AB62" i="1"/>
  <c r="AB55" i="1"/>
  <c r="AG55" i="1" s="1"/>
  <c r="AB43" i="1"/>
  <c r="AB1171" i="1"/>
  <c r="AG1171" i="1" s="1"/>
  <c r="AB1170" i="1"/>
  <c r="AB63" i="1"/>
  <c r="AG63" i="1" s="1"/>
  <c r="AB1230" i="1"/>
  <c r="AB1233" i="1"/>
  <c r="AG1233" i="1" s="1"/>
  <c r="AB1219" i="1"/>
  <c r="AB1215" i="1"/>
  <c r="AG1215" i="1" s="1"/>
  <c r="AB1176" i="1"/>
  <c r="AB1218" i="1"/>
  <c r="AG1218" i="1" s="1"/>
  <c r="AB1229" i="1"/>
  <c r="AB1227" i="1"/>
  <c r="AG1227" i="1" s="1"/>
  <c r="AB1212" i="1"/>
  <c r="AB1222" i="1"/>
  <c r="AG1222" i="1" s="1"/>
  <c r="AB1181" i="1"/>
  <c r="AB1226" i="1"/>
  <c r="AG1226" i="1" s="1"/>
  <c r="AB1173" i="1"/>
  <c r="AB1228" i="1"/>
  <c r="AG1228" i="1" s="1"/>
  <c r="AB1210" i="1"/>
  <c r="AB1207" i="1"/>
  <c r="AG1207" i="1" s="1"/>
  <c r="AB1205" i="1"/>
  <c r="AB1208" i="1"/>
  <c r="AG1208" i="1" s="1"/>
  <c r="AB1206" i="1"/>
  <c r="AB1209" i="1"/>
  <c r="AG1209" i="1" s="1"/>
  <c r="AB1188" i="1"/>
  <c r="AB1196" i="1"/>
  <c r="AG1196" i="1" s="1"/>
  <c r="AB1194" i="1"/>
  <c r="AB85" i="1"/>
  <c r="AG85" i="1" s="1"/>
  <c r="AB94" i="1"/>
  <c r="AB1200" i="1"/>
  <c r="AG1200" i="1" s="1"/>
  <c r="AB1199" i="1"/>
  <c r="AB1203" i="1"/>
  <c r="AG1203" i="1" s="1"/>
  <c r="AB1211" i="1"/>
  <c r="AB1191" i="1"/>
  <c r="AG1191" i="1" s="1"/>
  <c r="AB1198" i="1"/>
  <c r="AB1190" i="1"/>
  <c r="AG1190" i="1" s="1"/>
  <c r="AB1193" i="1"/>
  <c r="AB1192" i="1"/>
  <c r="AG1192" i="1" s="1"/>
  <c r="AB1189" i="1"/>
  <c r="AB87" i="1"/>
  <c r="AG87" i="1" s="1"/>
  <c r="AB48" i="1"/>
  <c r="AB86" i="1"/>
  <c r="AG86" i="1" s="1"/>
  <c r="AB1187" i="1"/>
  <c r="AB47" i="1"/>
  <c r="AG47" i="1" s="1"/>
  <c r="AB26" i="1"/>
  <c r="AB1195" i="1"/>
  <c r="AG1195" i="1" s="1"/>
  <c r="AB1202" i="1"/>
  <c r="AB27" i="1"/>
  <c r="AG27" i="1" s="1"/>
  <c r="AB92" i="1"/>
  <c r="AB49" i="1"/>
  <c r="AG49" i="1" s="1"/>
  <c r="AB54" i="1"/>
  <c r="AB1234" i="1"/>
  <c r="AG1234" i="1" s="1"/>
  <c r="AB88" i="1"/>
  <c r="AB51" i="1"/>
  <c r="AG51" i="1" s="1"/>
  <c r="AB5" i="1"/>
  <c r="AB1177" i="1"/>
  <c r="AG1177" i="1" s="1"/>
  <c r="AB80" i="1"/>
  <c r="AB50" i="1"/>
  <c r="AG50" i="1" s="1"/>
  <c r="AB78" i="1"/>
  <c r="AB1186" i="1"/>
  <c r="AG1186" i="1" s="1"/>
  <c r="AB23" i="1"/>
  <c r="AB1174" i="1"/>
  <c r="AG1174" i="1" s="1"/>
  <c r="AB25" i="1"/>
  <c r="AB91" i="1"/>
  <c r="AG91" i="1" s="1"/>
  <c r="AB90" i="1"/>
  <c r="AB1197" i="1"/>
  <c r="AG1197" i="1" s="1"/>
  <c r="AB1204" i="1"/>
  <c r="AB1201" i="1"/>
  <c r="AG1201" i="1" s="1"/>
  <c r="AB1232" i="1"/>
  <c r="AB1213" i="1"/>
  <c r="AG1213" i="1" s="1"/>
  <c r="AB1217" i="1"/>
  <c r="AB1216" i="1"/>
  <c r="AG1216" i="1" s="1"/>
  <c r="AB1223" i="1"/>
  <c r="AB1214" i="1"/>
  <c r="AG1214" i="1" s="1"/>
  <c r="AB1231" i="1"/>
  <c r="AB1220" i="1"/>
  <c r="AG1220" i="1" s="1"/>
  <c r="AB58" i="1"/>
  <c r="AB89" i="1"/>
  <c r="AG89" i="1" s="1"/>
  <c r="AB9" i="1"/>
  <c r="AB76" i="1"/>
  <c r="AG76" i="1" s="1"/>
  <c r="AB28" i="1"/>
  <c r="AB1185" i="1"/>
  <c r="AG1185" i="1" s="1"/>
  <c r="AB45" i="1"/>
  <c r="AB83" i="1"/>
  <c r="AG83" i="1" s="1"/>
  <c r="AB93" i="1"/>
  <c r="AB1182" i="1"/>
  <c r="AG1182" i="1" s="1"/>
  <c r="AB1178" i="1"/>
  <c r="AB30" i="1"/>
  <c r="AG30" i="1" s="1"/>
  <c r="AB1175" i="1"/>
  <c r="AB957" i="1"/>
  <c r="AG957" i="1" s="1"/>
  <c r="AB1225" i="1"/>
  <c r="AB1183" i="1"/>
  <c r="AG1183" i="1" s="1"/>
  <c r="AB878" i="1"/>
  <c r="AB830" i="1"/>
  <c r="AG830" i="1" s="1"/>
  <c r="AB808" i="1"/>
  <c r="AB827" i="1"/>
  <c r="AG827" i="1" s="1"/>
  <c r="AB824" i="1"/>
  <c r="AB815" i="1"/>
  <c r="AG815" i="1" s="1"/>
  <c r="AB829" i="1"/>
  <c r="AB823" i="1"/>
  <c r="AG823" i="1" s="1"/>
  <c r="AB837" i="1"/>
  <c r="AB810" i="1"/>
  <c r="AG810" i="1" s="1"/>
  <c r="AB842" i="1"/>
  <c r="AB807" i="1"/>
  <c r="AG807" i="1" s="1"/>
  <c r="AB857" i="1"/>
  <c r="AB839" i="1"/>
  <c r="AG839" i="1" s="1"/>
  <c r="AB818" i="1"/>
  <c r="AB809" i="1"/>
  <c r="AG809" i="1" s="1"/>
  <c r="AB882" i="1"/>
  <c r="AB892" i="1"/>
  <c r="AG892" i="1" s="1"/>
  <c r="AB860" i="1"/>
  <c r="AB835" i="1"/>
  <c r="AG835" i="1" s="1"/>
  <c r="AB895" i="1"/>
  <c r="AB883" i="1"/>
  <c r="AG883" i="1" s="1"/>
  <c r="AB896" i="1"/>
  <c r="AB841" i="1"/>
  <c r="AG841" i="1" s="1"/>
  <c r="AB822" i="1"/>
  <c r="AB877" i="1"/>
  <c r="AG877" i="1" s="1"/>
  <c r="AB846" i="1"/>
  <c r="AB813" i="1"/>
  <c r="AG813" i="1" s="1"/>
  <c r="AB852" i="1"/>
  <c r="AB821" i="1"/>
  <c r="AG821" i="1" s="1"/>
  <c r="AB886" i="1"/>
  <c r="AB851" i="1"/>
  <c r="AG851" i="1" s="1"/>
  <c r="AB836" i="1"/>
  <c r="AB850" i="1"/>
  <c r="AG850" i="1" s="1"/>
  <c r="AB845" i="1"/>
  <c r="AB819" i="1"/>
  <c r="AG819" i="1" s="1"/>
  <c r="AB812" i="1"/>
  <c r="AB820" i="1"/>
  <c r="AG820" i="1" s="1"/>
  <c r="AB844" i="1"/>
  <c r="AB833" i="1"/>
  <c r="AG833" i="1" s="1"/>
  <c r="AB811" i="1"/>
  <c r="AB861" i="1"/>
  <c r="AG861" i="1" s="1"/>
  <c r="AB817" i="1"/>
  <c r="AB814" i="1"/>
  <c r="AG814" i="1" s="1"/>
  <c r="AB849" i="1"/>
  <c r="AB816" i="1"/>
  <c r="AG816" i="1" s="1"/>
  <c r="AB826" i="1"/>
  <c r="AB854" i="1"/>
  <c r="AG854" i="1" s="1"/>
  <c r="AB832" i="1"/>
  <c r="AB828" i="1"/>
  <c r="AG828" i="1" s="1"/>
  <c r="AB843" i="1"/>
  <c r="AB838" i="1"/>
  <c r="AG838" i="1" s="1"/>
  <c r="AB881" i="1"/>
  <c r="AB831" i="1"/>
  <c r="AG831" i="1" s="1"/>
  <c r="AB887" i="1"/>
  <c r="AB893" i="1"/>
  <c r="AG893" i="1" s="1"/>
  <c r="AB834" i="1"/>
  <c r="AB876" i="1"/>
  <c r="AG876" i="1" s="1"/>
  <c r="AB853" i="1"/>
  <c r="AB825" i="1"/>
  <c r="AG825" i="1" s="1"/>
  <c r="AB806" i="1"/>
  <c r="AB848" i="1"/>
  <c r="AG848" i="1" s="1"/>
  <c r="AB874" i="1"/>
  <c r="AB873" i="1"/>
  <c r="AG873" i="1" s="1"/>
  <c r="AB875" i="1"/>
  <c r="AB856" i="1"/>
  <c r="AG856" i="1" s="1"/>
  <c r="AB855" i="1"/>
  <c r="AB859" i="1"/>
  <c r="AG859" i="1" s="1"/>
  <c r="AB879" i="1"/>
  <c r="AB858" i="1"/>
  <c r="AG858" i="1" s="1"/>
  <c r="AB70" i="1"/>
  <c r="AB847" i="1"/>
  <c r="AG847" i="1" s="1"/>
  <c r="AB840" i="1"/>
  <c r="AB868" i="1"/>
  <c r="AG868" i="1" s="1"/>
  <c r="AB870" i="1"/>
  <c r="AB864" i="1"/>
  <c r="AG864" i="1" s="1"/>
  <c r="AB889" i="1"/>
  <c r="AB872" i="1"/>
  <c r="AG872" i="1" s="1"/>
  <c r="AB885" i="1"/>
  <c r="AB884" i="1"/>
  <c r="AG884" i="1" s="1"/>
  <c r="AB863" i="1"/>
  <c r="AB862" i="1"/>
  <c r="AG862" i="1" s="1"/>
  <c r="AB865" i="1"/>
  <c r="AB891" i="1"/>
  <c r="AG891" i="1" s="1"/>
  <c r="AB888" i="1"/>
  <c r="AB894" i="1"/>
  <c r="AG894" i="1" s="1"/>
  <c r="AB871" i="1"/>
  <c r="AB869" i="1"/>
  <c r="AG869" i="1" s="1"/>
  <c r="AB890" i="1"/>
  <c r="AB867" i="1"/>
  <c r="AG867" i="1" s="1"/>
  <c r="AB866" i="1"/>
  <c r="AB1157" i="1"/>
  <c r="AG1157" i="1" s="1"/>
  <c r="AB903" i="1"/>
  <c r="AB880" i="1"/>
  <c r="AG880" i="1" s="1"/>
  <c r="AB800" i="1"/>
  <c r="AB799" i="1"/>
  <c r="AG799" i="1" s="1"/>
  <c r="AB798" i="1"/>
  <c r="AB786" i="1"/>
  <c r="AG786" i="1" s="1"/>
  <c r="AB790" i="1"/>
  <c r="AB797" i="1"/>
  <c r="AG797" i="1" s="1"/>
  <c r="AB796" i="1"/>
  <c r="AB804" i="1"/>
  <c r="AG804" i="1" s="1"/>
  <c r="AB787" i="1"/>
  <c r="AB801" i="1"/>
  <c r="AG801" i="1" s="1"/>
  <c r="AB789" i="1"/>
  <c r="AB802" i="1"/>
  <c r="AG802" i="1" s="1"/>
  <c r="AB803" i="1"/>
  <c r="AB783" i="1"/>
  <c r="AG783" i="1" s="1"/>
  <c r="AB788" i="1"/>
  <c r="AB805" i="1"/>
  <c r="AG805" i="1" s="1"/>
  <c r="AB794" i="1"/>
  <c r="AB793" i="1"/>
  <c r="AG793" i="1" s="1"/>
  <c r="AB901" i="1"/>
  <c r="AB899" i="1"/>
  <c r="AG899" i="1" s="1"/>
  <c r="AB900" i="1"/>
  <c r="AB902" i="1"/>
  <c r="AG902" i="1" s="1"/>
  <c r="AB782" i="1"/>
  <c r="AB908" i="1"/>
  <c r="AG908" i="1" s="1"/>
  <c r="AB795" i="1"/>
  <c r="AB792" i="1"/>
  <c r="AG792" i="1" s="1"/>
  <c r="AB784" i="1"/>
  <c r="AB907" i="1"/>
  <c r="AG907" i="1" s="1"/>
  <c r="AB791" i="1"/>
  <c r="AB898" i="1"/>
  <c r="AG898" i="1" s="1"/>
  <c r="AB904" i="1"/>
  <c r="AB785" i="1"/>
  <c r="AG785" i="1" s="1"/>
  <c r="AB906" i="1"/>
  <c r="AB897" i="1"/>
  <c r="AG897" i="1" s="1"/>
  <c r="AB905" i="1"/>
  <c r="AB1146" i="1"/>
  <c r="AG1146" i="1" s="1"/>
  <c r="AB1156" i="1"/>
  <c r="AB1154" i="1"/>
  <c r="AG1154" i="1" s="1"/>
  <c r="AB1143" i="1"/>
  <c r="AB1145" i="1"/>
  <c r="AG1145" i="1" s="1"/>
  <c r="AB1153" i="1"/>
  <c r="AB1163" i="1"/>
  <c r="AG1163" i="1" s="1"/>
  <c r="AB31" i="1"/>
  <c r="AB1159" i="1"/>
  <c r="AG1159" i="1" s="1"/>
  <c r="AB1158" i="1"/>
  <c r="AB68" i="1"/>
  <c r="AG68" i="1" s="1"/>
  <c r="AB64" i="1"/>
  <c r="AB1148" i="1"/>
  <c r="AG1148" i="1" s="1"/>
  <c r="AB1155" i="1"/>
  <c r="AB1142" i="1"/>
  <c r="AG1142" i="1" s="1"/>
  <c r="AB1152" i="1"/>
  <c r="AB1141" i="1"/>
  <c r="AG1141" i="1" s="1"/>
  <c r="AB1160" i="1"/>
  <c r="AB1151" i="1"/>
  <c r="AG1151" i="1" s="1"/>
  <c r="AB1150" i="1"/>
  <c r="AB1149" i="1"/>
  <c r="AG1149" i="1" s="1"/>
  <c r="AB1147" i="1"/>
  <c r="AB1140" i="1"/>
  <c r="AG1140" i="1" s="1"/>
  <c r="AB781" i="1"/>
  <c r="AB1161" i="1"/>
  <c r="AG1161" i="1" s="1"/>
  <c r="AB1139" i="1"/>
  <c r="AB1162" i="1"/>
  <c r="AG1162" i="1" s="1"/>
  <c r="AB1144" i="1"/>
  <c r="AB909" i="1"/>
  <c r="AG909" i="1" s="1"/>
  <c r="AB913" i="1"/>
  <c r="AB910" i="1"/>
  <c r="AG910" i="1" s="1"/>
  <c r="AB911" i="1"/>
  <c r="AB912" i="1"/>
  <c r="AG912" i="1" s="1"/>
  <c r="AB73" i="1"/>
  <c r="AB981" i="1"/>
  <c r="AG981" i="1" s="1"/>
  <c r="AB940" i="1"/>
  <c r="AB942" i="1"/>
  <c r="AG942" i="1" s="1"/>
  <c r="AB956" i="1"/>
  <c r="AB939" i="1"/>
  <c r="AG939" i="1" s="1"/>
  <c r="AB941" i="1"/>
  <c r="AB938" i="1"/>
  <c r="AG938" i="1" s="1"/>
  <c r="AB984" i="1"/>
  <c r="AB945" i="1"/>
  <c r="AG945" i="1" s="1"/>
  <c r="AB1013" i="1"/>
  <c r="AB983" i="1"/>
  <c r="AG983" i="1" s="1"/>
  <c r="AB1007" i="1"/>
  <c r="AB996" i="1"/>
  <c r="AG996" i="1" s="1"/>
  <c r="AB944" i="1"/>
  <c r="AB943" i="1"/>
  <c r="AG943" i="1" s="1"/>
  <c r="AB964" i="1"/>
  <c r="AB1011" i="1"/>
  <c r="AG1011" i="1" s="1"/>
  <c r="AB937" i="1"/>
  <c r="AB934" i="1"/>
  <c r="AG934" i="1" s="1"/>
  <c r="AB932" i="1"/>
  <c r="AB931" i="1"/>
  <c r="AG931" i="1" s="1"/>
  <c r="AB933" i="1"/>
  <c r="AB935" i="1"/>
  <c r="AG935" i="1" s="1"/>
  <c r="AB1017" i="1"/>
  <c r="AB936" i="1"/>
  <c r="AG936" i="1" s="1"/>
  <c r="AB954" i="1"/>
  <c r="AB1000" i="1"/>
  <c r="AG1000" i="1" s="1"/>
  <c r="AB955" i="1"/>
  <c r="AB930" i="1"/>
  <c r="AG930" i="1" s="1"/>
  <c r="AB1166" i="1"/>
  <c r="AB1164" i="1"/>
  <c r="AG1164" i="1" s="1"/>
  <c r="AB1039" i="1"/>
  <c r="AB1031" i="1"/>
  <c r="AG1031" i="1" s="1"/>
  <c r="AB963" i="1"/>
  <c r="AB929" i="1"/>
  <c r="AG929" i="1" s="1"/>
  <c r="AB1088" i="1"/>
  <c r="AB1087" i="1"/>
  <c r="AG1087" i="1" s="1"/>
  <c r="AB1077" i="1"/>
  <c r="AB1050" i="1"/>
  <c r="AG1050" i="1" s="1"/>
  <c r="AB1068" i="1"/>
  <c r="AB1081" i="1"/>
  <c r="AG1081" i="1" s="1"/>
  <c r="AB1058" i="1"/>
  <c r="AB1044" i="1"/>
  <c r="AG1044" i="1" s="1"/>
  <c r="AB1062" i="1"/>
  <c r="AB1057" i="1"/>
  <c r="AG1057" i="1" s="1"/>
  <c r="AB1047" i="1"/>
  <c r="AB920" i="1"/>
  <c r="AG920" i="1" s="1"/>
  <c r="AB1086" i="1"/>
  <c r="AB1071" i="1"/>
  <c r="AG1071" i="1" s="1"/>
  <c r="AB1070" i="1"/>
  <c r="AB1056" i="1"/>
  <c r="AG1056" i="1" s="1"/>
  <c r="AB1084" i="1"/>
  <c r="AB1046" i="1"/>
  <c r="AG1046" i="1" s="1"/>
  <c r="AB1067" i="1"/>
  <c r="AB914" i="1"/>
  <c r="AG914" i="1" s="1"/>
  <c r="AB1066" i="1"/>
  <c r="AB1093" i="1"/>
  <c r="AG1093" i="1" s="1"/>
  <c r="AB1065" i="1"/>
  <c r="AB1055" i="1"/>
  <c r="AG1055" i="1" s="1"/>
  <c r="AB1045" i="1"/>
  <c r="AB1064" i="1"/>
  <c r="AG1064" i="1" s="1"/>
  <c r="AB921" i="1"/>
  <c r="AB1085" i="1"/>
  <c r="AG1085" i="1" s="1"/>
  <c r="AB1054" i="1"/>
  <c r="AB1079" i="1"/>
  <c r="AG1079" i="1" s="1"/>
  <c r="AB1061" i="1"/>
  <c r="AB1069" i="1"/>
  <c r="AG1069" i="1" s="1"/>
  <c r="AB1049" i="1"/>
  <c r="AB1080" i="1"/>
  <c r="AG1080" i="1" s="1"/>
  <c r="AB1053" i="1"/>
  <c r="AB1063" i="1"/>
  <c r="AG1063" i="1" s="1"/>
  <c r="AB1052" i="1"/>
  <c r="AB1060" i="1"/>
  <c r="AG1060" i="1" s="1"/>
  <c r="AB1051" i="1"/>
  <c r="AB1092" i="1"/>
  <c r="AG1092" i="1" s="1"/>
  <c r="AB1048" i="1"/>
  <c r="AB1059" i="1"/>
  <c r="AG1059" i="1" s="1"/>
  <c r="AB919" i="1"/>
  <c r="AB916" i="1"/>
  <c r="AG916" i="1" s="1"/>
  <c r="AB915" i="1"/>
  <c r="AB1082" i="1"/>
  <c r="AG1082" i="1" s="1"/>
  <c r="AB918" i="1"/>
  <c r="AB1090" i="1"/>
  <c r="AG1090" i="1" s="1"/>
  <c r="AB1091" i="1"/>
  <c r="AB922" i="1"/>
  <c r="AG922" i="1" s="1"/>
  <c r="AB1089" i="1"/>
  <c r="AB1076" i="1"/>
  <c r="AG1076" i="1" s="1"/>
  <c r="AB1078" i="1"/>
  <c r="AB1168" i="1"/>
  <c r="AG1168" i="1" s="1"/>
  <c r="AB1021" i="1"/>
  <c r="AB1018" i="1"/>
  <c r="AG1018" i="1" s="1"/>
  <c r="AB1041" i="1"/>
  <c r="AB1167" i="1"/>
  <c r="AG1167" i="1" s="1"/>
  <c r="AB965" i="1"/>
  <c r="AB917" i="1"/>
  <c r="AG917" i="1" s="1"/>
  <c r="AB1083" i="1"/>
  <c r="AB982" i="1"/>
  <c r="AG982" i="1" s="1"/>
  <c r="AB1030" i="1"/>
  <c r="AB994" i="1"/>
  <c r="AG994" i="1" s="1"/>
  <c r="AB1006" i="1"/>
  <c r="AB1010" i="1"/>
  <c r="AG1010" i="1" s="1"/>
  <c r="AB978" i="1"/>
  <c r="AB1033" i="1"/>
  <c r="AG1033" i="1" s="1"/>
  <c r="AB1032" i="1"/>
  <c r="AB1019" i="1"/>
  <c r="AG1019" i="1" s="1"/>
  <c r="AB1034" i="1"/>
  <c r="AB971" i="1"/>
  <c r="AG971" i="1" s="1"/>
  <c r="AB962" i="1"/>
  <c r="AB970" i="1"/>
  <c r="AG970" i="1" s="1"/>
  <c r="AB976" i="1"/>
  <c r="AB1037" i="1"/>
  <c r="AG1037" i="1" s="1"/>
  <c r="AB993" i="1"/>
  <c r="AB1027" i="1"/>
  <c r="AG1027" i="1" s="1"/>
  <c r="AB1002" i="1"/>
  <c r="AB988" i="1"/>
  <c r="AG988" i="1" s="1"/>
  <c r="AB961" i="1"/>
  <c r="AB999" i="1"/>
  <c r="AG999" i="1" s="1"/>
  <c r="AB1043" i="1"/>
  <c r="AB989" i="1"/>
  <c r="AG989" i="1" s="1"/>
  <c r="AB997" i="1"/>
  <c r="AB61" i="1"/>
  <c r="AG61" i="1" s="1"/>
  <c r="AB1004" i="1"/>
  <c r="AB990" i="1"/>
  <c r="AG990" i="1" s="1"/>
  <c r="AB1009" i="1"/>
  <c r="AB975" i="1"/>
  <c r="AG975" i="1" s="1"/>
  <c r="AB974" i="1"/>
  <c r="AB1016" i="1"/>
  <c r="AG1016" i="1" s="1"/>
  <c r="AB1022" i="1"/>
  <c r="AB1001" i="1"/>
  <c r="AG1001" i="1" s="1"/>
  <c r="AB1005" i="1"/>
  <c r="AB1029" i="1"/>
  <c r="AG1029" i="1" s="1"/>
  <c r="AB969" i="1"/>
  <c r="AB946" i="1"/>
  <c r="AG946" i="1" s="1"/>
  <c r="AB951" i="1"/>
  <c r="AB952" i="1"/>
  <c r="AG952" i="1" s="1"/>
  <c r="AB949" i="1"/>
  <c r="AB950" i="1"/>
  <c r="AG950" i="1" s="1"/>
  <c r="AB953" i="1"/>
  <c r="AB987" i="1"/>
  <c r="AG987" i="1" s="1"/>
  <c r="AB1003" i="1"/>
  <c r="AB1023" i="1"/>
  <c r="AG1023" i="1" s="1"/>
  <c r="AB977" i="1"/>
  <c r="AB947" i="1"/>
  <c r="AG947" i="1" s="1"/>
  <c r="AB1028" i="1"/>
  <c r="AB948" i="1"/>
  <c r="AG948" i="1" s="1"/>
  <c r="AB1042" i="1"/>
  <c r="AB1025" i="1"/>
  <c r="AG1025" i="1" s="1"/>
  <c r="AB1074" i="1"/>
  <c r="AB924" i="1"/>
  <c r="AG924" i="1" s="1"/>
  <c r="AB923" i="1"/>
  <c r="AB1075" i="1"/>
  <c r="AG1075" i="1" s="1"/>
  <c r="AB927" i="1"/>
  <c r="AB20" i="1"/>
  <c r="AG20" i="1" s="1"/>
  <c r="AB960" i="1"/>
  <c r="AB959" i="1"/>
  <c r="AG959" i="1" s="1"/>
  <c r="AB958" i="1"/>
  <c r="AB1073" i="1"/>
  <c r="AG1073" i="1" s="1"/>
  <c r="AB926" i="1"/>
  <c r="AB1072" i="1"/>
  <c r="AG1072" i="1" s="1"/>
  <c r="AB928" i="1"/>
  <c r="AB925" i="1"/>
  <c r="AG925" i="1" s="1"/>
  <c r="AB1020" i="1"/>
  <c r="AB968" i="1"/>
  <c r="AG968" i="1" s="1"/>
  <c r="AB972" i="1"/>
  <c r="AB1040" i="1"/>
  <c r="AG1040" i="1" s="1"/>
  <c r="AB992" i="1"/>
  <c r="AB967" i="1"/>
  <c r="AG967" i="1" s="1"/>
  <c r="AB13" i="1"/>
  <c r="AB973" i="1"/>
  <c r="AG973" i="1" s="1"/>
  <c r="AB1165" i="1"/>
  <c r="AB986" i="1"/>
  <c r="AG986" i="1" s="1"/>
  <c r="AB1012" i="1"/>
  <c r="AB966" i="1"/>
  <c r="AG966" i="1" s="1"/>
  <c r="AB998" i="1"/>
  <c r="AB985" i="1"/>
  <c r="AG985" i="1" s="1"/>
  <c r="AB1014" i="1"/>
  <c r="AB995" i="1"/>
  <c r="AG995" i="1" s="1"/>
  <c r="AB979" i="1"/>
  <c r="AB980" i="1"/>
  <c r="AG980" i="1" s="1"/>
  <c r="AB1038" i="1"/>
  <c r="AB1015" i="1"/>
  <c r="AG1015" i="1" s="1"/>
  <c r="AB40" i="1"/>
  <c r="AB991" i="1"/>
  <c r="AG991" i="1" s="1"/>
  <c r="AB60" i="1"/>
  <c r="AB1024" i="1"/>
  <c r="AG1024" i="1" s="1"/>
  <c r="AB1035" i="1"/>
  <c r="AB1036" i="1"/>
  <c r="AG1036" i="1" s="1"/>
  <c r="AB1026" i="1"/>
  <c r="AB1008" i="1"/>
  <c r="AG1008" i="1" s="1"/>
  <c r="AB1127" i="1"/>
  <c r="AB1125" i="1"/>
  <c r="AG1125" i="1" s="1"/>
  <c r="AB1136" i="1"/>
  <c r="AB1099" i="1"/>
  <c r="AG1099" i="1" s="1"/>
  <c r="AB34" i="1"/>
  <c r="AB1119" i="1"/>
  <c r="AG1119" i="1" s="1"/>
  <c r="AB1115" i="1"/>
  <c r="AB1114" i="1"/>
  <c r="AG1114" i="1" s="1"/>
  <c r="AB1122" i="1"/>
  <c r="AB1102" i="1"/>
  <c r="AG1102" i="1" s="1"/>
  <c r="AB1131" i="1"/>
  <c r="AB1134" i="1"/>
  <c r="AG1134" i="1" s="1"/>
  <c r="AB1133" i="1"/>
  <c r="AB1132" i="1"/>
  <c r="AG1132" i="1" s="1"/>
  <c r="AB75" i="1"/>
  <c r="AB1128" i="1"/>
  <c r="AG1128" i="1" s="1"/>
  <c r="AB1121" i="1"/>
  <c r="AB1117" i="1"/>
  <c r="AG1117" i="1" s="1"/>
  <c r="AB1108" i="1"/>
  <c r="AB1112" i="1"/>
  <c r="AG1112" i="1" s="1"/>
  <c r="AB1098" i="1"/>
  <c r="AB1097" i="1"/>
  <c r="AG1097" i="1" s="1"/>
  <c r="AB1113" i="1"/>
  <c r="AB1096" i="1"/>
  <c r="AG1096" i="1" s="1"/>
  <c r="AB1100" i="1"/>
  <c r="AB1109" i="1"/>
  <c r="AG1109" i="1" s="1"/>
  <c r="AB1107" i="1"/>
  <c r="AB1095" i="1"/>
  <c r="AG1095" i="1" s="1"/>
  <c r="AB1106" i="1"/>
  <c r="AB1120" i="1"/>
  <c r="AG1120" i="1" s="1"/>
  <c r="AB1094" i="1"/>
  <c r="AB1105" i="1"/>
  <c r="AG1105" i="1" s="1"/>
  <c r="AB1104" i="1"/>
  <c r="AB1111" i="1"/>
  <c r="AG1111" i="1" s="1"/>
  <c r="AB15" i="1"/>
  <c r="AB1110" i="1"/>
  <c r="AG1110" i="1" s="1"/>
  <c r="AB1118" i="1"/>
  <c r="AB1116" i="1"/>
  <c r="AG1116" i="1" s="1"/>
  <c r="AB1124" i="1"/>
  <c r="AB1103" i="1"/>
  <c r="AG1103" i="1" s="1"/>
  <c r="AB1101" i="1"/>
  <c r="AB1130" i="1"/>
  <c r="AG1130" i="1" s="1"/>
  <c r="AB1138" i="1"/>
  <c r="AB1129" i="1"/>
  <c r="AG1129" i="1" s="1"/>
  <c r="AB1137" i="1"/>
  <c r="AB1135" i="1"/>
  <c r="AG1135" i="1" s="1"/>
  <c r="AB1123" i="1"/>
  <c r="AB22" i="1"/>
  <c r="AG22" i="1" s="1"/>
  <c r="AB24" i="1"/>
  <c r="AB1126" i="1"/>
  <c r="AG1126" i="1" s="1"/>
  <c r="AB41" i="1"/>
  <c r="AB776" i="1"/>
  <c r="AG776" i="1" s="1"/>
  <c r="AB773" i="1"/>
  <c r="AB772" i="1"/>
  <c r="AG772" i="1" s="1"/>
  <c r="AB774" i="1"/>
  <c r="AB44" i="1"/>
  <c r="AG44" i="1" s="1"/>
  <c r="AB779" i="1"/>
  <c r="AB778" i="1"/>
  <c r="AG778" i="1" s="1"/>
  <c r="AB777" i="1"/>
  <c r="AB775" i="1"/>
  <c r="AG775" i="1" s="1"/>
  <c r="AB780" i="1"/>
  <c r="AB769" i="1"/>
  <c r="AG769" i="1" s="1"/>
  <c r="AB771" i="1"/>
  <c r="AB770" i="1"/>
  <c r="AG770" i="1" s="1"/>
  <c r="AB647" i="1"/>
  <c r="AB646" i="1"/>
  <c r="AG646" i="1" s="1"/>
  <c r="AB642" i="1"/>
  <c r="AB656" i="1"/>
  <c r="AG656" i="1" s="1"/>
  <c r="AB649" i="1"/>
  <c r="AB664" i="1"/>
  <c r="AG664" i="1" s="1"/>
  <c r="AB641" i="1"/>
  <c r="AB69" i="1"/>
  <c r="AG69" i="1" s="1"/>
  <c r="AB638" i="1"/>
  <c r="AB670" i="1"/>
  <c r="AG670" i="1" s="1"/>
  <c r="AB663" i="1"/>
  <c r="AB694" i="1"/>
  <c r="AG694" i="1" s="1"/>
  <c r="AB637" i="1"/>
  <c r="AB636" i="1"/>
  <c r="AG636" i="1" s="1"/>
  <c r="AB689" i="1"/>
  <c r="AB640" i="1"/>
  <c r="AG640" i="1" s="1"/>
  <c r="AB669" i="1"/>
  <c r="AB645" i="1"/>
  <c r="AG645" i="1" s="1"/>
  <c r="AB635" i="1"/>
  <c r="AB668" i="1"/>
  <c r="AG668" i="1" s="1"/>
  <c r="AB667" i="1"/>
  <c r="AB701" i="1"/>
  <c r="AG701" i="1" s="1"/>
  <c r="AB655" i="1"/>
  <c r="AB662" i="1"/>
  <c r="AG662" i="1" s="1"/>
  <c r="AB666" i="1"/>
  <c r="AB690" i="1"/>
  <c r="AG690" i="1" s="1"/>
  <c r="AB634" i="1"/>
  <c r="AB654" i="1"/>
  <c r="AG654" i="1" s="1"/>
  <c r="AB653" i="1"/>
  <c r="AB661" i="1"/>
  <c r="AG661" i="1" s="1"/>
  <c r="AB633" i="1"/>
  <c r="AB644" i="1"/>
  <c r="AG644" i="1" s="1"/>
  <c r="AB632" i="1"/>
  <c r="AB103" i="1"/>
  <c r="AG103" i="1" s="1"/>
  <c r="AB652" i="1"/>
  <c r="AB658" i="1"/>
  <c r="AG658" i="1" s="1"/>
  <c r="AB639" i="1"/>
  <c r="AB691" i="1"/>
  <c r="AG691" i="1" s="1"/>
  <c r="AB651" i="1"/>
  <c r="AB660" i="1"/>
  <c r="AG660" i="1" s="1"/>
  <c r="AB659" i="1"/>
  <c r="AB657" i="1"/>
  <c r="AG657" i="1" s="1"/>
  <c r="AB650" i="1"/>
  <c r="AB643" i="1"/>
  <c r="AG643" i="1" s="1"/>
  <c r="AB631" i="1"/>
  <c r="AB665" i="1"/>
  <c r="AG665" i="1" s="1"/>
  <c r="AB648" i="1"/>
  <c r="AB32" i="1"/>
  <c r="AG32" i="1" s="1"/>
  <c r="AB682" i="1"/>
  <c r="AB616" i="1"/>
  <c r="AG616" i="1" s="1"/>
  <c r="AB693" i="1"/>
  <c r="AB622" i="1"/>
  <c r="AG622" i="1" s="1"/>
  <c r="AB680" i="1"/>
  <c r="AB681" i="1"/>
  <c r="AG681" i="1" s="1"/>
  <c r="AB679" i="1"/>
  <c r="AB619" i="1"/>
  <c r="AG619" i="1" s="1"/>
  <c r="AB697" i="1"/>
  <c r="AB685" i="1"/>
  <c r="AG685" i="1" s="1"/>
  <c r="AB678" i="1"/>
  <c r="AB677" i="1"/>
  <c r="AG677" i="1" s="1"/>
  <c r="AB676" i="1"/>
  <c r="AB613" i="1"/>
  <c r="AG613" i="1" s="1"/>
  <c r="AB629" i="1"/>
  <c r="AB611" i="1"/>
  <c r="AG611" i="1" s="1"/>
  <c r="AB675" i="1"/>
  <c r="AB692" i="1"/>
  <c r="AG692" i="1" s="1"/>
  <c r="AB699" i="1"/>
  <c r="AB620" i="1"/>
  <c r="AG620" i="1" s="1"/>
  <c r="AB628" i="1"/>
  <c r="AB618" i="1"/>
  <c r="AG618" i="1" s="1"/>
  <c r="AB688" i="1"/>
  <c r="AB683" i="1"/>
  <c r="AG683" i="1" s="1"/>
  <c r="AB626" i="1"/>
  <c r="AB623" i="1"/>
  <c r="AG623" i="1" s="1"/>
  <c r="AB603" i="1"/>
  <c r="AB674" i="1"/>
  <c r="AG674" i="1" s="1"/>
  <c r="AB673" i="1"/>
  <c r="AB594" i="1"/>
  <c r="AG594" i="1" s="1"/>
  <c r="AB696" i="1"/>
  <c r="AB695" i="1"/>
  <c r="AG695" i="1" s="1"/>
  <c r="AB686" i="1"/>
  <c r="AB598" i="1"/>
  <c r="AG598" i="1" s="1"/>
  <c r="AB597" i="1"/>
  <c r="AB591" i="1"/>
  <c r="AG591" i="1" s="1"/>
  <c r="AB610" i="1"/>
  <c r="AB593" i="1"/>
  <c r="AG593" i="1" s="1"/>
  <c r="AB592" i="1"/>
  <c r="AB627" i="1"/>
  <c r="AG627" i="1" s="1"/>
  <c r="AB8" i="1"/>
  <c r="AB612" i="1"/>
  <c r="AG612" i="1" s="1"/>
  <c r="AB589" i="1"/>
  <c r="AB590" i="1"/>
  <c r="AG590" i="1" s="1"/>
  <c r="AB625" i="1"/>
  <c r="AB602" i="1"/>
  <c r="AG602" i="1" s="1"/>
  <c r="AB587" i="1"/>
  <c r="AB588" i="1"/>
  <c r="AG588" i="1" s="1"/>
  <c r="AB687" i="1"/>
  <c r="AB630" i="1"/>
  <c r="AG630" i="1" s="1"/>
  <c r="AB621" i="1"/>
  <c r="AB609" i="1"/>
  <c r="AG609" i="1" s="1"/>
  <c r="AB599" i="1"/>
  <c r="AB604" i="1"/>
  <c r="AG604" i="1" s="1"/>
  <c r="AB16" i="1"/>
  <c r="AB684" i="1"/>
  <c r="AG684" i="1" s="1"/>
  <c r="AB586" i="1"/>
  <c r="AB606" i="1"/>
  <c r="AG606" i="1" s="1"/>
  <c r="AB585" i="1"/>
  <c r="AB584" i="1"/>
  <c r="AG584" i="1" s="1"/>
  <c r="AB263" i="1"/>
  <c r="AB257" i="1"/>
  <c r="AG257" i="1" s="1"/>
  <c r="AB601" i="1"/>
  <c r="AB583" i="1"/>
  <c r="AG583" i="1" s="1"/>
  <c r="AB582" i="1"/>
  <c r="AB6" i="1"/>
  <c r="AG6" i="1" s="1"/>
  <c r="AB573" i="1"/>
  <c r="AB71" i="1"/>
  <c r="AG71" i="1" s="1"/>
  <c r="AB574" i="1"/>
  <c r="AB581" i="1"/>
  <c r="AG581" i="1" s="1"/>
  <c r="AB607" i="1"/>
  <c r="AB596" i="1"/>
  <c r="AG596" i="1" s="1"/>
  <c r="AB571" i="1"/>
  <c r="AB572" i="1"/>
  <c r="AG572" i="1" s="1"/>
  <c r="AB595" i="1"/>
  <c r="AB605" i="1"/>
  <c r="AG605" i="1" s="1"/>
  <c r="AB580" i="1"/>
  <c r="AB579" i="1"/>
  <c r="AG579" i="1" s="1"/>
  <c r="AB578" i="1"/>
  <c r="AB600" i="1"/>
  <c r="AG600" i="1" s="1"/>
  <c r="AB577" i="1"/>
  <c r="AB252" i="1"/>
  <c r="AG252" i="1" s="1"/>
  <c r="AB575" i="1"/>
  <c r="AB608" i="1"/>
  <c r="AG608" i="1" s="1"/>
  <c r="AB514" i="1"/>
  <c r="AB576" i="1"/>
  <c r="AG576" i="1" s="1"/>
  <c r="AB7" i="1"/>
  <c r="AB614" i="1"/>
  <c r="AG614" i="1" s="1"/>
  <c r="AB624" i="1"/>
  <c r="AB615" i="1"/>
  <c r="AG615" i="1" s="1"/>
  <c r="AB698" i="1"/>
  <c r="AB700" i="1"/>
  <c r="AG700" i="1" s="1"/>
  <c r="AB617" i="1"/>
  <c r="AB672" i="1"/>
  <c r="AG672" i="1" s="1"/>
  <c r="AB671" i="1"/>
  <c r="AB566" i="1"/>
  <c r="AG566" i="1" s="1"/>
  <c r="AB565" i="1"/>
  <c r="AB564" i="1"/>
  <c r="AG564" i="1" s="1"/>
  <c r="AB563" i="1"/>
  <c r="AB562" i="1"/>
  <c r="AG562" i="1" s="1"/>
  <c r="AB561" i="1"/>
  <c r="AB414" i="1"/>
  <c r="AG414" i="1" s="1"/>
  <c r="AB392" i="1"/>
  <c r="AB539" i="1"/>
  <c r="AG539" i="1" s="1"/>
  <c r="AB568" i="1"/>
  <c r="AB567" i="1"/>
  <c r="AG567" i="1" s="1"/>
  <c r="AB548" i="1"/>
  <c r="AB547" i="1"/>
  <c r="AG547" i="1" s="1"/>
  <c r="AB549" i="1"/>
  <c r="AB532" i="1"/>
  <c r="AG532" i="1" s="1"/>
  <c r="AB540" i="1"/>
  <c r="AB570" i="1"/>
  <c r="AG570" i="1" s="1"/>
  <c r="AB569" i="1"/>
  <c r="AB554" i="1"/>
  <c r="AG554" i="1" s="1"/>
  <c r="AB555" i="1"/>
  <c r="AB553" i="1"/>
  <c r="AG553" i="1" s="1"/>
  <c r="AB545" i="1"/>
  <c r="AB544" i="1"/>
  <c r="AG544" i="1" s="1"/>
  <c r="AB542" i="1"/>
  <c r="AB557" i="1"/>
  <c r="AG557" i="1" s="1"/>
  <c r="AB552" i="1"/>
  <c r="AB551" i="1"/>
  <c r="AG551" i="1" s="1"/>
  <c r="AB550" i="1"/>
  <c r="AB560" i="1"/>
  <c r="AG560" i="1" s="1"/>
  <c r="AB559" i="1"/>
  <c r="AB556" i="1"/>
  <c r="AG556" i="1" s="1"/>
  <c r="AB546" i="1"/>
  <c r="AB541" i="1"/>
  <c r="AG541" i="1" s="1"/>
  <c r="AB536" i="1"/>
  <c r="AB535" i="1"/>
  <c r="AG535" i="1" s="1"/>
  <c r="AB533" i="1"/>
  <c r="AB543" i="1"/>
  <c r="AG543" i="1" s="1"/>
  <c r="AB538" i="1"/>
  <c r="AB537" i="1"/>
  <c r="AG537" i="1" s="1"/>
  <c r="AB534" i="1"/>
  <c r="AB558" i="1"/>
  <c r="AG558" i="1" s="1"/>
  <c r="AB381" i="1"/>
  <c r="AB380" i="1"/>
  <c r="AG380" i="1" s="1"/>
  <c r="AB396" i="1"/>
  <c r="AB383" i="1"/>
  <c r="AG383" i="1" s="1"/>
  <c r="AB379" i="1"/>
  <c r="AB382" i="1"/>
  <c r="AG382" i="1" s="1"/>
  <c r="AB72" i="1"/>
  <c r="AB410" i="1"/>
  <c r="AG410" i="1" s="1"/>
  <c r="AB484" i="1"/>
  <c r="AB510" i="1"/>
  <c r="AG510" i="1" s="1"/>
  <c r="AB33" i="1"/>
  <c r="AB482" i="1"/>
  <c r="AG482" i="1" s="1"/>
  <c r="AB489" i="1"/>
  <c r="AB486" i="1"/>
  <c r="AG486" i="1" s="1"/>
  <c r="AB483" i="1"/>
  <c r="AB481" i="1"/>
  <c r="AG481" i="1" s="1"/>
  <c r="AB485" i="1"/>
  <c r="AB531" i="1"/>
  <c r="AG531" i="1" s="1"/>
  <c r="AB521" i="1"/>
  <c r="AB517" i="1"/>
  <c r="AG517" i="1" s="1"/>
  <c r="AB488" i="1"/>
  <c r="AB487" i="1"/>
  <c r="AG487" i="1" s="1"/>
  <c r="AB19" i="1"/>
  <c r="AB37" i="1"/>
  <c r="AG37" i="1" s="1"/>
  <c r="AB469" i="1"/>
  <c r="AB474" i="1"/>
  <c r="AG474" i="1" s="1"/>
  <c r="AB468" i="1"/>
  <c r="AB526" i="1"/>
  <c r="AG526" i="1" s="1"/>
  <c r="AB473" i="1"/>
  <c r="AB458" i="1"/>
  <c r="AG458" i="1" s="1"/>
  <c r="AB464" i="1"/>
  <c r="AB480" i="1"/>
  <c r="AG480" i="1" s="1"/>
  <c r="AB472" i="1"/>
  <c r="AB460" i="1"/>
  <c r="AG460" i="1" s="1"/>
  <c r="AB475" i="1"/>
  <c r="AB461" i="1"/>
  <c r="AG461" i="1" s="1"/>
  <c r="AB479" i="1"/>
  <c r="AB478" i="1"/>
  <c r="AG478" i="1" s="1"/>
  <c r="AB527" i="1"/>
  <c r="AB477" i="1"/>
  <c r="AG477" i="1" s="1"/>
  <c r="AB467" i="1"/>
  <c r="AB471" i="1"/>
  <c r="AG471" i="1" s="1"/>
  <c r="AB466" i="1"/>
  <c r="AB459" i="1"/>
  <c r="AG459" i="1" s="1"/>
  <c r="AB463" i="1"/>
  <c r="AB462" i="1"/>
  <c r="AG462" i="1" s="1"/>
  <c r="AB465" i="1"/>
  <c r="AB470" i="1"/>
  <c r="AG470" i="1" s="1"/>
  <c r="AB512" i="1"/>
  <c r="AB476" i="1"/>
  <c r="AG476" i="1" s="1"/>
  <c r="AB436" i="1"/>
  <c r="AB451" i="1"/>
  <c r="AG451" i="1" s="1"/>
  <c r="AB435" i="1"/>
  <c r="AB447" i="1"/>
  <c r="AG447" i="1" s="1"/>
  <c r="AB446" i="1"/>
  <c r="AB434" i="1"/>
  <c r="AG434" i="1" s="1"/>
  <c r="AB442" i="1"/>
  <c r="AB457" i="1"/>
  <c r="AG457" i="1" s="1"/>
  <c r="AB454" i="1"/>
  <c r="AB433" i="1"/>
  <c r="AG433" i="1" s="1"/>
  <c r="AB428" i="1"/>
  <c r="AB432" i="1"/>
  <c r="AG432" i="1" s="1"/>
  <c r="AB453" i="1"/>
  <c r="AB441" i="1"/>
  <c r="AG441" i="1" s="1"/>
  <c r="AB525" i="1"/>
  <c r="AB427" i="1"/>
  <c r="AG427" i="1" s="1"/>
  <c r="AB452" i="1"/>
  <c r="AB518" i="1"/>
  <c r="AG518" i="1" s="1"/>
  <c r="AB509" i="1"/>
  <c r="AB513" i="1"/>
  <c r="AG513" i="1" s="1"/>
  <c r="AB456" i="1"/>
  <c r="AB440" i="1"/>
  <c r="AG440" i="1" s="1"/>
  <c r="AB431" i="1"/>
  <c r="AB524" i="1"/>
  <c r="AG524" i="1" s="1"/>
  <c r="AB450" i="1"/>
  <c r="AB528" i="1"/>
  <c r="AG528" i="1" s="1"/>
  <c r="AB426" i="1"/>
  <c r="AB425" i="1"/>
  <c r="AG425" i="1" s="1"/>
  <c r="AB445" i="1"/>
  <c r="AB430" i="1"/>
  <c r="AG430" i="1" s="1"/>
  <c r="AB455" i="1"/>
  <c r="AB444" i="1"/>
  <c r="AG444" i="1" s="1"/>
  <c r="AB439" i="1"/>
  <c r="AB438" i="1"/>
  <c r="AG438" i="1" s="1"/>
  <c r="AB429" i="1"/>
  <c r="AB437" i="1"/>
  <c r="AG437" i="1" s="1"/>
  <c r="AB449" i="1"/>
  <c r="AB448" i="1"/>
  <c r="AG448" i="1" s="1"/>
  <c r="AB443" i="1"/>
  <c r="AB357" i="1"/>
  <c r="AG357" i="1" s="1"/>
  <c r="AB369" i="1"/>
  <c r="AB356" i="1"/>
  <c r="AG356" i="1" s="1"/>
  <c r="AB361" i="1"/>
  <c r="AB334" i="1"/>
  <c r="AG334" i="1" s="1"/>
  <c r="AB366" i="1"/>
  <c r="AB343" i="1"/>
  <c r="AG343" i="1" s="1"/>
  <c r="AB365" i="1"/>
  <c r="AB372" i="1"/>
  <c r="AG372" i="1" s="1"/>
  <c r="AB368" i="1"/>
  <c r="AB360" i="1"/>
  <c r="AG360" i="1" s="1"/>
  <c r="AB350" i="1"/>
  <c r="AB339" i="1"/>
  <c r="AG339" i="1" s="1"/>
  <c r="AB349" i="1"/>
  <c r="AB355" i="1"/>
  <c r="AG355" i="1" s="1"/>
  <c r="AB354" i="1"/>
  <c r="AB353" i="1"/>
  <c r="AG353" i="1" s="1"/>
  <c r="AB333" i="1"/>
  <c r="AB338" i="1"/>
  <c r="AG338" i="1" s="1"/>
  <c r="AB359" i="1"/>
  <c r="AB337" i="1"/>
  <c r="AG337" i="1" s="1"/>
  <c r="AB332" i="1"/>
  <c r="AB373" i="1"/>
  <c r="AG373" i="1" s="1"/>
  <c r="AB367" i="1"/>
  <c r="AB95" i="1"/>
  <c r="AG95" i="1" s="1"/>
  <c r="AB348" i="1"/>
  <c r="AB331" i="1"/>
  <c r="AG331" i="1" s="1"/>
  <c r="AB352" i="1"/>
  <c r="AB347" i="1"/>
  <c r="AG347" i="1" s="1"/>
  <c r="AB342" i="1"/>
  <c r="AB370" i="1"/>
  <c r="AG370" i="1" s="1"/>
  <c r="AB345" i="1"/>
  <c r="AB336" i="1"/>
  <c r="AG336" i="1" s="1"/>
  <c r="AB371" i="1"/>
  <c r="AB341" i="1"/>
  <c r="AG341" i="1" s="1"/>
  <c r="AB340" i="1"/>
  <c r="AB351" i="1"/>
  <c r="AG351" i="1" s="1"/>
  <c r="AB344" i="1"/>
  <c r="AB358" i="1"/>
  <c r="AG358" i="1" s="1"/>
  <c r="AB346" i="1"/>
  <c r="AB335" i="1"/>
  <c r="AG335" i="1" s="1"/>
  <c r="AB374" i="1"/>
  <c r="AB395" i="1"/>
  <c r="AG395" i="1" s="1"/>
  <c r="AB394" i="1"/>
  <c r="AB376" i="1"/>
  <c r="AG376" i="1" s="1"/>
  <c r="AB409" i="1"/>
  <c r="AB377" i="1"/>
  <c r="AG377" i="1" s="1"/>
  <c r="AB378" i="1"/>
  <c r="AB59" i="1"/>
  <c r="AG59" i="1" s="1"/>
  <c r="AB38" i="1"/>
  <c r="AB415" i="1"/>
  <c r="AG415" i="1" s="1"/>
  <c r="AB520" i="1"/>
  <c r="AB508" i="1"/>
  <c r="AG508" i="1" s="1"/>
  <c r="AB35" i="1"/>
  <c r="AB253" i="1"/>
  <c r="AG253" i="1" s="1"/>
  <c r="AB530" i="1"/>
  <c r="AB529" i="1"/>
  <c r="AG529" i="1" s="1"/>
  <c r="AB423" i="1"/>
  <c r="AB507" i="1"/>
  <c r="AG507" i="1" s="1"/>
  <c r="AB417" i="1"/>
  <c r="AB516" i="1"/>
  <c r="AG516" i="1" s="1"/>
  <c r="AB506" i="1"/>
  <c r="AB420" i="1"/>
  <c r="AG420" i="1" s="1"/>
  <c r="AB422" i="1"/>
  <c r="AB419" i="1"/>
  <c r="AG419" i="1" s="1"/>
  <c r="AB505" i="1"/>
  <c r="AB416" i="1"/>
  <c r="AG416" i="1" s="1"/>
  <c r="AB519" i="1"/>
  <c r="AB511" i="1"/>
  <c r="AG511" i="1" s="1"/>
  <c r="AB421" i="1"/>
  <c r="AB408" i="1"/>
  <c r="AG408" i="1" s="1"/>
  <c r="AB504" i="1"/>
  <c r="AB407" i="1"/>
  <c r="AG407" i="1" s="1"/>
  <c r="AB503" i="1"/>
  <c r="AB406" i="1"/>
  <c r="AG406" i="1" s="1"/>
  <c r="AB405" i="1"/>
  <c r="AB402" i="1"/>
  <c r="AG402" i="1" s="1"/>
  <c r="AB404" i="1"/>
  <c r="AB403" i="1"/>
  <c r="AG403" i="1" s="1"/>
  <c r="AB401" i="1"/>
  <c r="AB502" i="1"/>
  <c r="AG502" i="1" s="1"/>
  <c r="AB400" i="1"/>
  <c r="AB375" i="1"/>
  <c r="AG375" i="1" s="1"/>
  <c r="AB418" i="1"/>
  <c r="AB362" i="1"/>
  <c r="AG362" i="1" s="1"/>
  <c r="AB501" i="1"/>
  <c r="AB364" i="1"/>
  <c r="AG364" i="1" s="1"/>
  <c r="AB363" i="1"/>
  <c r="AB522" i="1"/>
  <c r="AG522" i="1" s="1"/>
  <c r="AB515" i="1"/>
  <c r="AB424" i="1"/>
  <c r="AG424" i="1" s="1"/>
  <c r="AB491" i="1"/>
  <c r="AB497" i="1"/>
  <c r="AG497" i="1" s="1"/>
  <c r="AB494" i="1"/>
  <c r="AB496" i="1"/>
  <c r="AG496" i="1" s="1"/>
  <c r="AB495" i="1"/>
  <c r="AB523" i="1"/>
  <c r="AG523" i="1" s="1"/>
  <c r="AB500" i="1"/>
  <c r="AB498" i="1"/>
  <c r="AG498" i="1" s="1"/>
  <c r="AB499" i="1"/>
  <c r="AB18" i="1"/>
  <c r="AG18" i="1" s="1"/>
  <c r="AB492" i="1"/>
  <c r="AB490" i="1"/>
  <c r="AG490" i="1" s="1"/>
  <c r="AB493" i="1"/>
  <c r="AB390" i="1"/>
  <c r="AG390" i="1" s="1"/>
  <c r="AB389" i="1"/>
  <c r="AB391" i="1"/>
  <c r="AG391" i="1" s="1"/>
  <c r="AB388" i="1"/>
  <c r="AB412" i="1"/>
  <c r="AG412" i="1" s="1"/>
  <c r="AB411" i="1"/>
  <c r="AB387" i="1"/>
  <c r="AG387" i="1" s="1"/>
  <c r="AB393" i="1"/>
  <c r="AB413" i="1"/>
  <c r="AG413" i="1" s="1"/>
  <c r="AB399" i="1"/>
  <c r="AB386" i="1"/>
  <c r="AG386" i="1" s="1"/>
  <c r="AB398" i="1"/>
  <c r="AB385" i="1"/>
  <c r="AG385" i="1" s="1"/>
  <c r="AB384" i="1"/>
  <c r="AB397" i="1"/>
  <c r="AG397" i="1" s="1"/>
  <c r="AB299" i="1"/>
  <c r="AB284" i="1"/>
  <c r="AG284" i="1" s="1"/>
  <c r="AB278" i="1"/>
  <c r="AB292" i="1"/>
  <c r="AG292" i="1" s="1"/>
  <c r="AB12" i="1"/>
  <c r="AB314" i="1"/>
  <c r="AG314" i="1" s="1"/>
  <c r="AB279" i="1"/>
  <c r="AB280" i="1"/>
  <c r="AG280" i="1" s="1"/>
  <c r="AB283" i="1"/>
  <c r="AB300" i="1"/>
  <c r="AG300" i="1" s="1"/>
  <c r="AB303" i="1"/>
  <c r="AB704" i="1"/>
  <c r="AG704" i="1" s="1"/>
  <c r="AB282" i="1"/>
  <c r="AB281" i="1"/>
  <c r="AG281" i="1" s="1"/>
  <c r="AB274" i="1"/>
  <c r="AB14" i="1"/>
  <c r="AG14" i="1" s="1"/>
  <c r="AB277" i="1"/>
  <c r="AB297" i="1"/>
  <c r="AG297" i="1" s="1"/>
  <c r="AB321" i="1"/>
  <c r="AB273" i="1"/>
  <c r="AG273" i="1" s="1"/>
  <c r="AB298" i="1"/>
  <c r="AB302" i="1"/>
  <c r="AG302" i="1" s="1"/>
  <c r="AB311" i="1"/>
  <c r="AB313" i="1"/>
  <c r="AG313" i="1" s="1"/>
  <c r="AB295" i="1"/>
  <c r="AB272" i="1"/>
  <c r="AG272" i="1" s="1"/>
  <c r="AB323" i="1"/>
  <c r="AB315" i="1"/>
  <c r="AG315" i="1" s="1"/>
  <c r="AB291" i="1"/>
  <c r="AB306" i="1"/>
  <c r="AG306" i="1" s="1"/>
  <c r="AB320" i="1"/>
  <c r="AB276" i="1"/>
  <c r="AG276" i="1" s="1"/>
  <c r="AB325" i="1"/>
  <c r="AB309" i="1"/>
  <c r="AG309" i="1" s="1"/>
  <c r="AB304" i="1"/>
  <c r="AB308" i="1"/>
  <c r="AG308" i="1" s="1"/>
  <c r="AB271" i="1"/>
  <c r="AB275" i="1"/>
  <c r="AG275" i="1" s="1"/>
  <c r="AB322" i="1"/>
  <c r="AB301" i="1"/>
  <c r="AG301" i="1" s="1"/>
  <c r="AB324" i="1"/>
  <c r="AB296" i="1"/>
  <c r="AG296" i="1" s="1"/>
  <c r="AB310" i="1"/>
  <c r="AB326" i="1"/>
  <c r="AG326" i="1" s="1"/>
  <c r="AB708" i="1"/>
  <c r="AB743" i="1"/>
  <c r="AG743" i="1" s="1"/>
  <c r="AB77" i="1"/>
  <c r="AB724" i="1"/>
  <c r="AG724" i="1" s="1"/>
  <c r="AB285" i="1"/>
  <c r="AB734" i="1"/>
  <c r="AG734" i="1" s="1"/>
  <c r="AB305" i="1"/>
  <c r="AB742" i="1"/>
  <c r="AG742" i="1" s="1"/>
  <c r="AB741" i="1"/>
  <c r="AB740" i="1"/>
  <c r="AG740" i="1" s="1"/>
  <c r="AB739" i="1"/>
  <c r="AB705" i="1"/>
  <c r="AG705" i="1" s="1"/>
  <c r="AB318" i="1"/>
  <c r="AB711" i="1"/>
  <c r="AG711" i="1" s="1"/>
  <c r="AB312" i="1"/>
  <c r="AB307" i="1"/>
  <c r="AG307" i="1" s="1"/>
  <c r="AB290" i="1"/>
  <c r="AB286" i="1"/>
  <c r="AG286" i="1" s="1"/>
  <c r="AB319" i="1"/>
  <c r="AB316" i="1"/>
  <c r="AG316" i="1" s="1"/>
  <c r="AB732" i="1"/>
  <c r="AB723" i="1"/>
  <c r="AG723" i="1" s="1"/>
  <c r="AB289" i="1"/>
  <c r="AB288" i="1"/>
  <c r="AG288" i="1" s="1"/>
  <c r="AB293" i="1"/>
  <c r="AB722" i="1"/>
  <c r="AG722" i="1" s="1"/>
  <c r="AB317" i="1"/>
  <c r="AB728" i="1"/>
  <c r="AG728" i="1" s="1"/>
  <c r="AB287" i="1"/>
  <c r="AB294" i="1"/>
  <c r="AG294" i="1" s="1"/>
  <c r="AB719" i="1"/>
  <c r="AB702" i="1"/>
  <c r="AG702" i="1" s="1"/>
  <c r="AB718" i="1"/>
  <c r="AB714" i="1"/>
  <c r="AG714" i="1" s="1"/>
  <c r="AB716" i="1"/>
  <c r="AB709" i="1"/>
  <c r="AG709" i="1" s="1"/>
  <c r="AB715" i="1"/>
  <c r="AB721" i="1"/>
  <c r="AG721" i="1" s="1"/>
  <c r="AB707" i="1"/>
  <c r="AB733" i="1"/>
  <c r="AG733" i="1" s="1"/>
  <c r="AB731" i="1"/>
  <c r="AB738" i="1"/>
  <c r="AG738" i="1" s="1"/>
  <c r="AB720" i="1"/>
  <c r="AB703" i="1"/>
  <c r="AG703" i="1" s="1"/>
  <c r="AB712" i="1"/>
  <c r="AB713" i="1"/>
  <c r="AG713" i="1" s="1"/>
  <c r="AB717" i="1"/>
  <c r="AB710" i="1"/>
  <c r="AG710" i="1" s="1"/>
  <c r="AB729" i="1"/>
  <c r="AB730" i="1"/>
  <c r="AG730" i="1" s="1"/>
  <c r="AB727" i="1"/>
  <c r="AB745" i="1"/>
  <c r="AG745" i="1" s="1"/>
  <c r="AB726" i="1"/>
  <c r="AB737" i="1"/>
  <c r="AG737" i="1" s="1"/>
  <c r="AB736" i="1"/>
  <c r="AB744" i="1"/>
  <c r="AG744" i="1" s="1"/>
  <c r="AB735" i="1"/>
  <c r="AB725" i="1"/>
  <c r="AG725" i="1" s="1"/>
  <c r="AB706" i="1"/>
  <c r="AB1169" i="1"/>
  <c r="AG1169" i="1" s="1"/>
  <c r="AB270" i="1"/>
  <c r="AB269" i="1"/>
  <c r="AG269" i="1" s="1"/>
  <c r="AB250" i="1"/>
  <c r="AB249" i="1"/>
  <c r="AG249" i="1" s="1"/>
  <c r="AB17" i="1"/>
  <c r="AB229" i="1"/>
  <c r="AG229" i="1" s="1"/>
  <c r="AB241" i="1"/>
  <c r="AB246" i="1"/>
  <c r="AG246" i="1" s="1"/>
  <c r="AB227" i="1"/>
  <c r="AB228" i="1"/>
  <c r="AG228" i="1" s="1"/>
  <c r="AB226" i="1"/>
  <c r="AB230" i="1"/>
  <c r="AG230" i="1" s="1"/>
  <c r="AB236" i="1"/>
  <c r="AB173" i="1"/>
  <c r="AG173" i="1" s="1"/>
  <c r="AB172" i="1"/>
  <c r="AB330" i="1"/>
  <c r="AG330" i="1" s="1"/>
  <c r="AB328" i="1"/>
  <c r="AB327" i="1"/>
  <c r="AG327" i="1" s="1"/>
  <c r="AB329" i="1"/>
  <c r="AB176" i="1"/>
  <c r="AG176" i="1" s="1"/>
  <c r="AB171" i="1"/>
  <c r="AB232" i="1"/>
  <c r="AG232" i="1" s="1"/>
  <c r="AB210" i="1"/>
  <c r="AB254" i="1"/>
  <c r="AG254" i="1" s="1"/>
  <c r="AB231" i="1"/>
  <c r="AB245" i="1"/>
  <c r="AG245" i="1" s="1"/>
  <c r="AB237" i="1"/>
  <c r="AB217" i="1"/>
  <c r="AG217" i="1" s="1"/>
  <c r="AB209" i="1"/>
  <c r="AB234" i="1"/>
  <c r="AG234" i="1" s="1"/>
  <c r="AB208" i="1"/>
  <c r="AB225" i="1"/>
  <c r="AG225" i="1" s="1"/>
  <c r="AB213" i="1"/>
  <c r="AB223" i="1"/>
  <c r="AG223" i="1" s="1"/>
  <c r="AB216" i="1"/>
  <c r="AB224" i="1"/>
  <c r="AG224" i="1" s="1"/>
  <c r="AB240" i="1"/>
  <c r="AB238" i="1"/>
  <c r="AG238" i="1" s="1"/>
  <c r="AB235" i="1"/>
  <c r="AB222" i="1"/>
  <c r="AG222" i="1" s="1"/>
  <c r="AB219" i="1"/>
  <c r="AB215" i="1"/>
  <c r="AG215" i="1" s="1"/>
  <c r="AB214" i="1"/>
  <c r="AB212" i="1"/>
  <c r="AG212" i="1" s="1"/>
  <c r="AB221" i="1"/>
  <c r="AB218" i="1"/>
  <c r="AG218" i="1" s="1"/>
  <c r="AB220" i="1"/>
  <c r="AB211" i="1"/>
  <c r="AG211" i="1" s="1"/>
  <c r="AB205" i="1"/>
  <c r="AB186" i="1"/>
  <c r="AG186" i="1" s="1"/>
  <c r="AB207" i="1"/>
  <c r="AB204" i="1"/>
  <c r="AG204" i="1" s="1"/>
  <c r="AB199" i="1"/>
  <c r="AB192" i="1"/>
  <c r="AG192" i="1" s="1"/>
  <c r="AB251" i="1"/>
  <c r="AB255" i="1"/>
  <c r="AG255" i="1" s="1"/>
  <c r="AB191" i="1"/>
  <c r="AG191" i="1" s="1"/>
  <c r="AB198" i="1"/>
  <c r="AG198" i="1" s="1"/>
  <c r="AB203" i="1"/>
  <c r="AB197" i="1"/>
  <c r="AG197" i="1" s="1"/>
  <c r="AB190" i="1"/>
  <c r="AG190" i="1" s="1"/>
  <c r="AB116" i="1"/>
  <c r="AG116" i="1" s="1"/>
  <c r="AB195" i="1"/>
  <c r="AB194" i="1"/>
  <c r="AG194" i="1" s="1"/>
  <c r="AB189" i="1"/>
  <c r="AG189" i="1" s="1"/>
  <c r="AB193" i="1"/>
  <c r="AG193" i="1" s="1"/>
  <c r="AB188" i="1"/>
  <c r="AB233" i="1"/>
  <c r="AG233" i="1" s="1"/>
  <c r="AB185" i="1"/>
  <c r="AG185" i="1" s="1"/>
  <c r="AB206" i="1"/>
  <c r="AG206" i="1" s="1"/>
  <c r="AB202" i="1"/>
  <c r="AB239" i="1"/>
  <c r="AG239" i="1" s="1"/>
  <c r="AB196" i="1"/>
  <c r="AG196" i="1" s="1"/>
  <c r="AB201" i="1"/>
  <c r="AG201" i="1" s="1"/>
  <c r="AB187" i="1"/>
  <c r="AB200" i="1"/>
  <c r="AG200" i="1" s="1"/>
  <c r="AB184" i="1"/>
  <c r="AG184" i="1" s="1"/>
  <c r="AB247" i="1"/>
  <c r="AG247" i="1" s="1"/>
  <c r="AB248" i="1"/>
  <c r="AB162" i="1"/>
  <c r="AG162" i="1" s="1"/>
  <c r="AB157" i="1"/>
  <c r="AG157" i="1" s="1"/>
  <c r="AB168" i="1"/>
  <c r="AG168" i="1" s="1"/>
  <c r="AB152" i="1"/>
  <c r="AB178" i="1"/>
  <c r="AG178" i="1" s="1"/>
  <c r="AB169" i="1"/>
  <c r="AG169" i="1" s="1"/>
  <c r="AB170" i="1"/>
  <c r="AG170" i="1" s="1"/>
  <c r="AB177" i="1"/>
  <c r="AB161" i="1"/>
  <c r="AG161" i="1" s="1"/>
  <c r="AB142" i="1"/>
  <c r="AG142" i="1" s="1"/>
  <c r="AB119" i="1"/>
  <c r="AG119" i="1" s="1"/>
  <c r="AB65" i="1"/>
  <c r="AB167" i="1"/>
  <c r="AG167" i="1" s="1"/>
  <c r="AB158" i="1"/>
  <c r="AG158" i="1" s="1"/>
  <c r="AB165" i="1"/>
  <c r="AG165" i="1" s="1"/>
  <c r="AB149" i="1"/>
  <c r="AB140" i="1"/>
  <c r="AG140" i="1" s="1"/>
  <c r="AB164" i="1"/>
  <c r="AG164" i="1" s="1"/>
  <c r="AB155" i="1"/>
  <c r="AG155" i="1" s="1"/>
  <c r="AB156" i="1"/>
  <c r="AB163" i="1"/>
  <c r="AG163" i="1" s="1"/>
  <c r="AB166" i="1"/>
  <c r="AG166" i="1" s="1"/>
  <c r="AB154" i="1"/>
  <c r="AG154" i="1" s="1"/>
  <c r="AB766" i="1"/>
  <c r="AB765" i="1"/>
  <c r="AG765" i="1" s="1"/>
  <c r="AB768" i="1"/>
  <c r="AG768" i="1" s="1"/>
  <c r="AB763" i="1"/>
  <c r="AG763" i="1" s="1"/>
  <c r="AB122" i="1"/>
  <c r="AB120" i="1"/>
  <c r="AG120" i="1" s="1"/>
  <c r="AB121" i="1"/>
  <c r="AG121" i="1" s="1"/>
  <c r="AB123" i="1"/>
  <c r="AG123" i="1" s="1"/>
  <c r="AB141" i="1"/>
  <c r="AB764" i="1"/>
  <c r="AG764" i="1" s="1"/>
  <c r="AB767" i="1"/>
  <c r="AG767" i="1" s="1"/>
  <c r="AB749" i="1"/>
  <c r="AG749" i="1" s="1"/>
  <c r="AB148" i="1"/>
  <c r="AB160" i="1"/>
  <c r="AG160" i="1" s="1"/>
  <c r="AB153" i="1"/>
  <c r="AG153" i="1" s="1"/>
  <c r="AB159" i="1"/>
  <c r="AG159" i="1" s="1"/>
  <c r="AB132" i="1"/>
  <c r="AB147" i="1"/>
  <c r="AG147" i="1" s="1"/>
  <c r="AB125" i="1"/>
  <c r="AG125" i="1" s="1"/>
  <c r="AB138" i="1"/>
  <c r="AG138" i="1" s="1"/>
  <c r="AB127" i="1"/>
  <c r="AB759" i="1"/>
  <c r="AG759" i="1" s="1"/>
  <c r="AB753" i="1"/>
  <c r="AG753" i="1" s="1"/>
  <c r="AB761" i="1"/>
  <c r="AG761" i="1" s="1"/>
  <c r="AB748" i="1"/>
  <c r="AB746" i="1"/>
  <c r="AG746" i="1" s="1"/>
  <c r="AB762" i="1"/>
  <c r="AG762" i="1" s="1"/>
  <c r="AB145" i="1"/>
  <c r="AG145" i="1" s="1"/>
  <c r="AB758" i="1"/>
  <c r="AB755" i="1"/>
  <c r="AG755" i="1" s="1"/>
  <c r="AB137" i="1"/>
  <c r="AG137" i="1" s="1"/>
  <c r="AB754" i="1"/>
  <c r="AG754" i="1" s="1"/>
  <c r="AB747" i="1"/>
  <c r="AB151" i="1"/>
  <c r="AG151" i="1" s="1"/>
  <c r="AB136" i="1"/>
  <c r="AG136" i="1" s="1"/>
  <c r="AB760" i="1"/>
  <c r="AG760" i="1" s="1"/>
  <c r="AB150" i="1"/>
  <c r="AB144" i="1"/>
  <c r="AG144" i="1" s="1"/>
  <c r="AB117" i="1"/>
  <c r="AG117" i="1" s="1"/>
  <c r="AB143" i="1"/>
  <c r="AG143" i="1" s="1"/>
  <c r="AB131" i="1"/>
  <c r="AB752" i="1"/>
  <c r="AG752" i="1" s="1"/>
  <c r="AB124" i="1"/>
  <c r="AG124" i="1" s="1"/>
  <c r="AB751" i="1"/>
  <c r="AG751" i="1" s="1"/>
  <c r="AB750" i="1"/>
  <c r="AB134" i="1"/>
  <c r="AG134" i="1" s="1"/>
  <c r="AB757" i="1"/>
  <c r="AG757" i="1" s="1"/>
  <c r="AB130" i="1"/>
  <c r="AG130" i="1" s="1"/>
  <c r="AB756" i="1"/>
  <c r="AB118" i="1"/>
  <c r="AG118" i="1" s="1"/>
  <c r="AB126" i="1"/>
  <c r="AG126" i="1" s="1"/>
  <c r="AB139" i="1"/>
  <c r="AG139" i="1" s="1"/>
  <c r="AB135" i="1"/>
  <c r="AB129" i="1"/>
  <c r="AG129" i="1" s="1"/>
  <c r="AB133" i="1"/>
  <c r="AG133" i="1" s="1"/>
  <c r="AB128" i="1"/>
  <c r="AG128" i="1" s="1"/>
  <c r="AB146" i="1"/>
  <c r="AB99" i="1"/>
  <c r="AG99" i="1" s="1"/>
  <c r="AB100" i="1"/>
  <c r="AG100" i="1" s="1"/>
  <c r="AB108" i="1"/>
  <c r="AG108" i="1" s="1"/>
  <c r="AB66" i="1"/>
  <c r="AB67" i="1"/>
  <c r="AG67" i="1" s="1"/>
  <c r="AB267" i="1"/>
  <c r="AG267" i="1" s="1"/>
  <c r="AB259" i="1"/>
  <c r="AG259" i="1" s="1"/>
  <c r="AB265" i="1"/>
  <c r="AB266" i="1"/>
  <c r="AG266" i="1" s="1"/>
  <c r="AB112" i="1"/>
  <c r="AG112" i="1" s="1"/>
  <c r="AB258" i="1"/>
  <c r="AG258" i="1" s="1"/>
  <c r="AB261" i="1"/>
  <c r="AB260" i="1"/>
  <c r="AG260" i="1" s="1"/>
  <c r="AB110" i="1"/>
  <c r="AG110" i="1" s="1"/>
  <c r="AB109" i="1"/>
  <c r="AG109" i="1" s="1"/>
  <c r="AB111" i="1"/>
  <c r="AB262" i="1"/>
  <c r="AG262" i="1" s="1"/>
  <c r="AB268" i="1"/>
  <c r="AG268" i="1" s="1"/>
  <c r="AB264" i="1"/>
  <c r="AG264" i="1" s="1"/>
  <c r="AB256" i="1"/>
  <c r="AB96" i="1"/>
  <c r="AG96" i="1" s="1"/>
  <c r="AB105" i="1"/>
  <c r="AG105" i="1" s="1"/>
  <c r="AB101" i="1"/>
  <c r="AG101" i="1" s="1"/>
  <c r="AB107" i="1"/>
  <c r="AB106" i="1"/>
  <c r="AG106" i="1" s="1"/>
  <c r="AB102" i="1"/>
  <c r="AG102" i="1" s="1"/>
  <c r="AB113" i="1"/>
  <c r="AG113" i="1" s="1"/>
  <c r="AB183" i="1"/>
  <c r="AB243" i="1"/>
  <c r="AG243" i="1" s="1"/>
  <c r="AB174" i="1"/>
  <c r="AG174" i="1" s="1"/>
  <c r="AB175" i="1"/>
  <c r="AB115" i="1"/>
  <c r="AB114" i="1"/>
  <c r="AG114" i="1" s="1"/>
  <c r="AB182" i="1"/>
  <c r="AG182" i="1" s="1"/>
  <c r="AB242" i="1"/>
  <c r="AG242" i="1" s="1"/>
  <c r="AB181" i="1"/>
  <c r="AB244" i="1"/>
  <c r="AG244" i="1" s="1"/>
  <c r="AB180" i="1"/>
  <c r="AG180" i="1" s="1"/>
  <c r="AB179" i="1"/>
  <c r="AG179" i="1" s="1"/>
  <c r="AB104" i="1"/>
  <c r="AB97" i="1"/>
  <c r="AG97" i="1" s="1"/>
  <c r="AB98" i="1"/>
  <c r="AG98" i="1" s="1"/>
  <c r="AG104" i="1" l="1"/>
  <c r="AG181" i="1"/>
  <c r="AG115" i="1"/>
  <c r="AG183" i="1"/>
  <c r="AG107" i="1"/>
  <c r="AG256" i="1"/>
  <c r="AG111" i="1"/>
  <c r="AG261" i="1"/>
  <c r="AG265" i="1"/>
  <c r="AG66" i="1"/>
  <c r="AG146" i="1"/>
  <c r="AG135" i="1"/>
  <c r="AG756" i="1"/>
  <c r="AG750" i="1"/>
  <c r="AG131" i="1"/>
  <c r="AG150" i="1"/>
  <c r="AG747" i="1"/>
  <c r="AG758" i="1"/>
  <c r="AG748" i="1"/>
  <c r="AG127" i="1"/>
  <c r="AG132" i="1"/>
  <c r="AG148" i="1"/>
  <c r="AG141" i="1"/>
  <c r="AG122" i="1"/>
  <c r="AG766" i="1"/>
  <c r="AG156" i="1"/>
  <c r="AG149" i="1"/>
  <c r="AG65" i="1"/>
  <c r="AG177" i="1"/>
  <c r="AG152" i="1"/>
  <c r="AG248" i="1"/>
  <c r="AG187" i="1"/>
  <c r="AG202" i="1"/>
  <c r="AG188" i="1"/>
  <c r="AG195" i="1"/>
  <c r="AG203" i="1"/>
  <c r="AG251" i="1"/>
  <c r="AG207" i="1"/>
  <c r="AG220" i="1"/>
  <c r="AG214" i="1"/>
  <c r="AG235" i="1"/>
  <c r="AG216" i="1"/>
  <c r="AG208" i="1"/>
  <c r="AG237" i="1"/>
  <c r="AG210" i="1"/>
  <c r="AG329" i="1"/>
  <c r="AG172" i="1"/>
  <c r="AG226" i="1"/>
  <c r="AG241" i="1"/>
  <c r="AG250" i="1"/>
  <c r="AG706" i="1"/>
  <c r="AG736" i="1"/>
  <c r="AG727" i="1"/>
  <c r="AG175" i="1"/>
  <c r="AG717" i="1"/>
  <c r="AG720" i="1"/>
  <c r="AG707" i="1"/>
  <c r="AG716" i="1"/>
  <c r="AG719" i="1"/>
  <c r="AG317" i="1"/>
  <c r="AG289" i="1"/>
  <c r="AG319" i="1"/>
  <c r="AG312" i="1"/>
  <c r="AG739" i="1"/>
  <c r="AG305" i="1"/>
  <c r="AG77" i="1"/>
  <c r="AG310" i="1"/>
  <c r="AG322" i="1"/>
  <c r="AG304" i="1"/>
  <c r="AG320" i="1"/>
  <c r="AG323" i="1"/>
  <c r="AG311" i="1"/>
  <c r="AG321" i="1"/>
  <c r="AG274" i="1"/>
  <c r="AG303" i="1"/>
  <c r="AG279" i="1"/>
  <c r="AG278" i="1"/>
  <c r="AG384" i="1"/>
  <c r="AG399" i="1"/>
  <c r="AG411" i="1"/>
  <c r="AG389" i="1"/>
  <c r="AG492" i="1"/>
  <c r="AG500" i="1"/>
  <c r="AG494" i="1"/>
  <c r="AG515" i="1"/>
  <c r="AG501" i="1"/>
  <c r="AG400" i="1"/>
  <c r="AG404" i="1"/>
  <c r="AG503" i="1"/>
  <c r="AG421" i="1"/>
  <c r="AG505" i="1"/>
  <c r="AG506" i="1"/>
  <c r="AG423" i="1"/>
  <c r="AG35" i="1"/>
  <c r="AG38" i="1"/>
  <c r="AG409" i="1"/>
  <c r="AG374" i="1"/>
  <c r="AG344" i="1"/>
  <c r="AG371" i="1"/>
  <c r="AG342" i="1"/>
  <c r="AG348" i="1"/>
  <c r="AG332" i="1"/>
  <c r="AG333" i="1"/>
  <c r="AG349" i="1"/>
  <c r="AG368" i="1"/>
  <c r="AG366" i="1"/>
  <c r="AG369" i="1"/>
  <c r="AG449" i="1"/>
  <c r="AG439" i="1"/>
  <c r="AG445" i="1"/>
  <c r="AG450" i="1"/>
  <c r="AG456" i="1"/>
  <c r="AG452" i="1"/>
  <c r="AG453" i="1"/>
  <c r="AG454" i="1"/>
  <c r="AG446" i="1"/>
  <c r="AG436" i="1"/>
  <c r="AG465" i="1"/>
  <c r="AG466" i="1"/>
  <c r="AG527" i="1"/>
  <c r="AG475" i="1"/>
  <c r="AG464" i="1"/>
  <c r="AG468" i="1"/>
  <c r="AG19" i="1"/>
  <c r="AG521" i="1"/>
  <c r="AG483" i="1"/>
  <c r="AG33" i="1"/>
  <c r="AG72" i="1"/>
  <c r="AG396" i="1"/>
  <c r="AG534" i="1"/>
  <c r="AG533" i="1"/>
  <c r="AG546" i="1"/>
  <c r="AG550" i="1"/>
  <c r="AG542" i="1"/>
  <c r="AG555" i="1"/>
  <c r="AG540" i="1"/>
  <c r="AG548" i="1"/>
  <c r="AG392" i="1"/>
  <c r="AG563" i="1"/>
  <c r="AG671" i="1"/>
  <c r="AG698" i="1"/>
  <c r="AG7" i="1"/>
  <c r="AG575" i="1"/>
  <c r="AG578" i="1"/>
  <c r="AG595" i="1"/>
  <c r="AG607" i="1"/>
  <c r="AG573" i="1"/>
  <c r="AG601" i="1"/>
  <c r="AG585" i="1"/>
  <c r="AG16" i="1"/>
  <c r="AG621" i="1"/>
  <c r="AG587" i="1"/>
  <c r="AG589" i="1"/>
  <c r="AG592" i="1"/>
  <c r="AG597" i="1"/>
  <c r="AG696" i="1"/>
  <c r="AG603" i="1"/>
  <c r="AG688" i="1"/>
  <c r="AG699" i="1"/>
  <c r="AG629" i="1"/>
  <c r="AG678" i="1"/>
  <c r="AG679" i="1"/>
  <c r="AG693" i="1"/>
  <c r="AG648" i="1"/>
  <c r="AG650" i="1"/>
  <c r="AG651" i="1"/>
  <c r="AG652" i="1"/>
  <c r="AG633" i="1"/>
  <c r="AG634" i="1"/>
  <c r="AG655" i="1"/>
  <c r="AG635" i="1"/>
  <c r="AG689" i="1"/>
  <c r="AG663" i="1"/>
  <c r="AG641" i="1"/>
  <c r="AG642" i="1"/>
  <c r="AG771" i="1"/>
  <c r="AG777" i="1"/>
  <c r="AG774" i="1"/>
  <c r="AG41" i="1"/>
  <c r="AG1123" i="1"/>
  <c r="AG1138" i="1"/>
  <c r="AG1124" i="1"/>
  <c r="AG15" i="1"/>
  <c r="AG1094" i="1"/>
  <c r="AG1107" i="1"/>
  <c r="AG1113" i="1"/>
  <c r="AG1108" i="1"/>
  <c r="AG75" i="1"/>
  <c r="AG1131" i="1"/>
  <c r="AG1115" i="1"/>
  <c r="AG1136" i="1"/>
  <c r="AG1026" i="1"/>
  <c r="AG60" i="1"/>
  <c r="AG1038" i="1"/>
  <c r="AG1014" i="1"/>
  <c r="AG1012" i="1"/>
  <c r="AG13" i="1"/>
  <c r="AG972" i="1"/>
  <c r="AG928" i="1"/>
  <c r="AG958" i="1"/>
  <c r="AG927" i="1"/>
  <c r="AG1074" i="1"/>
  <c r="AG1028" i="1"/>
  <c r="AG1003" i="1"/>
  <c r="AG949" i="1"/>
  <c r="AG969" i="1"/>
  <c r="AG1022" i="1"/>
  <c r="AG1009" i="1"/>
  <c r="AG997" i="1"/>
  <c r="AG961" i="1"/>
  <c r="AG993" i="1"/>
  <c r="AG962" i="1"/>
  <c r="AG1032" i="1"/>
  <c r="AG1006" i="1"/>
  <c r="AG1083" i="1"/>
  <c r="AG1041" i="1"/>
  <c r="AG1078" i="1"/>
  <c r="AG1091" i="1"/>
  <c r="AG915" i="1"/>
  <c r="AG1048" i="1"/>
  <c r="AG1052" i="1"/>
  <c r="AG1049" i="1"/>
  <c r="AG1054" i="1"/>
  <c r="AG1045" i="1"/>
  <c r="AG199" i="1"/>
  <c r="AG205" i="1"/>
  <c r="AG221" i="1"/>
  <c r="AG219" i="1"/>
  <c r="AG240" i="1"/>
  <c r="AG213" i="1"/>
  <c r="AG209" i="1"/>
  <c r="AG231" i="1"/>
  <c r="AG171" i="1"/>
  <c r="AG328" i="1"/>
  <c r="AG236" i="1"/>
  <c r="AG227" i="1"/>
  <c r="AG17" i="1"/>
  <c r="AG270" i="1"/>
  <c r="AG735" i="1"/>
  <c r="AG726" i="1"/>
  <c r="AG729" i="1"/>
  <c r="AG712" i="1"/>
  <c r="AG731" i="1"/>
  <c r="AG715" i="1"/>
  <c r="AG718" i="1"/>
  <c r="AG287" i="1"/>
  <c r="AG293" i="1"/>
  <c r="AG732" i="1"/>
  <c r="AG290" i="1"/>
  <c r="AG318" i="1"/>
  <c r="AG741" i="1"/>
  <c r="AG285" i="1"/>
  <c r="AG708" i="1"/>
  <c r="AG324" i="1"/>
  <c r="AG271" i="1"/>
  <c r="AG325" i="1"/>
  <c r="AG291" i="1"/>
  <c r="AG295" i="1"/>
  <c r="AG298" i="1"/>
  <c r="AG277" i="1"/>
  <c r="AG282" i="1"/>
  <c r="AG283" i="1"/>
  <c r="AG12" i="1"/>
  <c r="AG299" i="1"/>
  <c r="AG398" i="1"/>
  <c r="AG393" i="1"/>
  <c r="AG388" i="1"/>
  <c r="AG493" i="1"/>
  <c r="AG499" i="1"/>
  <c r="AG495" i="1"/>
  <c r="AG491" i="1"/>
  <c r="AG363" i="1"/>
  <c r="AG418" i="1"/>
  <c r="AG401" i="1"/>
  <c r="AG405" i="1"/>
  <c r="AG504" i="1"/>
  <c r="AG519" i="1"/>
  <c r="AG422" i="1"/>
  <c r="AG417" i="1"/>
  <c r="AG530" i="1"/>
  <c r="AG520" i="1"/>
  <c r="AG378" i="1"/>
  <c r="AG394" i="1"/>
  <c r="AG346" i="1"/>
  <c r="AG340" i="1"/>
  <c r="AG345" i="1"/>
  <c r="AG352" i="1"/>
  <c r="AG367" i="1"/>
  <c r="AG359" i="1"/>
  <c r="AG354" i="1"/>
  <c r="AG350" i="1"/>
  <c r="AG365" i="1"/>
  <c r="AG361" i="1"/>
  <c r="AG443" i="1"/>
  <c r="AG429" i="1"/>
  <c r="AG455" i="1"/>
  <c r="AG426" i="1"/>
  <c r="AG431" i="1"/>
  <c r="AG509" i="1"/>
  <c r="AG525" i="1"/>
  <c r="AG428" i="1"/>
  <c r="AG442" i="1"/>
  <c r="AG435" i="1"/>
  <c r="AG512" i="1"/>
  <c r="AG463" i="1"/>
  <c r="AG467" i="1"/>
  <c r="AG479" i="1"/>
  <c r="AG472" i="1"/>
  <c r="AG473" i="1"/>
  <c r="AG469" i="1"/>
  <c r="AG488" i="1"/>
  <c r="AG485" i="1"/>
  <c r="AG489" i="1"/>
  <c r="AG484" i="1"/>
  <c r="AG379" i="1"/>
  <c r="AG381" i="1"/>
  <c r="AG538" i="1"/>
  <c r="AG536" i="1"/>
  <c r="AG559" i="1"/>
  <c r="AG552" i="1"/>
  <c r="AG545" i="1"/>
  <c r="AG569" i="1"/>
  <c r="AG549" i="1"/>
  <c r="AG568" i="1"/>
  <c r="AG561" i="1"/>
  <c r="AG565" i="1"/>
  <c r="AG617" i="1"/>
  <c r="AG624" i="1"/>
  <c r="AG514" i="1"/>
  <c r="AG577" i="1"/>
  <c r="AG580" i="1"/>
  <c r="AG571" i="1"/>
  <c r="AG1066" i="1"/>
  <c r="AG1084" i="1"/>
  <c r="AG1086" i="1"/>
  <c r="AG1062" i="1"/>
  <c r="AG1068" i="1"/>
  <c r="AG1088" i="1"/>
  <c r="AG1039" i="1"/>
  <c r="AG955" i="1"/>
  <c r="AG1017" i="1"/>
  <c r="AG932" i="1"/>
  <c r="AG964" i="1"/>
  <c r="AG1007" i="1"/>
  <c r="AG984" i="1"/>
  <c r="AG956" i="1"/>
  <c r="AG73" i="1"/>
  <c r="AG913" i="1"/>
  <c r="AG1139" i="1"/>
  <c r="AG1147" i="1"/>
  <c r="AG1160" i="1"/>
  <c r="AG1155" i="1"/>
  <c r="AG1158" i="1"/>
  <c r="AG1153" i="1"/>
  <c r="AG1156" i="1"/>
  <c r="AG906" i="1"/>
  <c r="AG791" i="1"/>
  <c r="AG795" i="1"/>
  <c r="AG900" i="1"/>
  <c r="AG794" i="1"/>
  <c r="AG803" i="1"/>
  <c r="AG787" i="1"/>
  <c r="AG790" i="1"/>
  <c r="AG800" i="1"/>
  <c r="AG866" i="1"/>
  <c r="AG871" i="1"/>
  <c r="AG865" i="1"/>
  <c r="AG885" i="1"/>
  <c r="AG870" i="1"/>
  <c r="AG70" i="1"/>
  <c r="AG855" i="1"/>
  <c r="AG874" i="1"/>
  <c r="AG853" i="1"/>
  <c r="AG887" i="1"/>
  <c r="AG843" i="1"/>
  <c r="AG826" i="1"/>
  <c r="AG817" i="1"/>
  <c r="AG844" i="1"/>
  <c r="AG845" i="1"/>
  <c r="AG886" i="1"/>
  <c r="AG846" i="1"/>
  <c r="AG896" i="1"/>
  <c r="AG860" i="1"/>
  <c r="AG818" i="1"/>
  <c r="AG842" i="1"/>
  <c r="AG829" i="1"/>
  <c r="AG808" i="1"/>
  <c r="AG1225" i="1"/>
  <c r="AG1178" i="1"/>
  <c r="AG45" i="1"/>
  <c r="AG9" i="1"/>
  <c r="AG1231" i="1"/>
  <c r="AG1217" i="1"/>
  <c r="AG1204" i="1"/>
  <c r="AG25" i="1"/>
  <c r="AG78" i="1"/>
  <c r="AG5" i="1"/>
  <c r="AG54" i="1"/>
  <c r="AG1202" i="1"/>
  <c r="AG1187" i="1"/>
  <c r="AG1189" i="1"/>
  <c r="AG1198" i="1"/>
  <c r="AG1199" i="1"/>
  <c r="AG1194" i="1"/>
  <c r="AG1206" i="1"/>
  <c r="AG1210" i="1"/>
  <c r="AG1181" i="1"/>
  <c r="AG1229" i="1"/>
  <c r="AG1219" i="1"/>
  <c r="AG1170" i="1"/>
  <c r="AG62" i="1"/>
  <c r="AG1184" i="1"/>
  <c r="AG1172" i="1"/>
  <c r="AG29" i="1"/>
  <c r="AG11" i="1"/>
  <c r="AG10" i="1"/>
  <c r="AG46" i="1"/>
  <c r="AG574" i="1"/>
  <c r="AG582" i="1"/>
  <c r="AG263" i="1"/>
  <c r="AG586" i="1"/>
  <c r="AG599" i="1"/>
  <c r="AG687" i="1"/>
  <c r="AG625" i="1"/>
  <c r="AG8" i="1"/>
  <c r="AG610" i="1"/>
  <c r="AG686" i="1"/>
  <c r="AG673" i="1"/>
  <c r="AG626" i="1"/>
  <c r="AG628" i="1"/>
  <c r="AG675" i="1"/>
  <c r="AG676" i="1"/>
  <c r="AG697" i="1"/>
  <c r="AG680" i="1"/>
  <c r="AG682" i="1"/>
  <c r="AG631" i="1"/>
  <c r="AG659" i="1"/>
  <c r="AG639" i="1"/>
  <c r="AG632" i="1"/>
  <c r="AG653" i="1"/>
  <c r="AG666" i="1"/>
  <c r="AG667" i="1"/>
  <c r="AG669" i="1"/>
  <c r="AG637" i="1"/>
  <c r="AG638" i="1"/>
  <c r="AG649" i="1"/>
  <c r="AG647" i="1"/>
  <c r="AG780" i="1"/>
  <c r="AG779" i="1"/>
  <c r="AG773" i="1"/>
  <c r="AG24" i="1"/>
  <c r="AG1137" i="1"/>
  <c r="AG1101" i="1"/>
  <c r="AG1118" i="1"/>
  <c r="AG1104" i="1"/>
  <c r="AG1106" i="1"/>
  <c r="AG1100" i="1"/>
  <c r="AG1098" i="1"/>
  <c r="AG1121" i="1"/>
  <c r="AG1133" i="1"/>
  <c r="AG1122" i="1"/>
  <c r="AG34" i="1"/>
  <c r="AG1127" i="1"/>
  <c r="AG1035" i="1"/>
  <c r="AG40" i="1"/>
  <c r="AG979" i="1"/>
  <c r="AG998" i="1"/>
  <c r="AG1165" i="1"/>
  <c r="AG992" i="1"/>
  <c r="AG1020" i="1"/>
  <c r="AG926" i="1"/>
  <c r="AG960" i="1"/>
  <c r="AG923" i="1"/>
  <c r="AG1042" i="1"/>
  <c r="AG977" i="1"/>
  <c r="AG953" i="1"/>
  <c r="AG951" i="1"/>
  <c r="AG1005" i="1"/>
  <c r="AG974" i="1"/>
  <c r="AG1004" i="1"/>
  <c r="AG1043" i="1"/>
  <c r="AG1002" i="1"/>
  <c r="AG976" i="1"/>
  <c r="AG1034" i="1"/>
  <c r="AG978" i="1"/>
  <c r="AG1030" i="1"/>
  <c r="AG965" i="1"/>
  <c r="AG1021" i="1"/>
  <c r="AG1089" i="1"/>
  <c r="AG918" i="1"/>
  <c r="AG919" i="1"/>
  <c r="AG1051" i="1"/>
  <c r="AG1053" i="1"/>
  <c r="AG1061" i="1"/>
  <c r="AG921" i="1"/>
  <c r="AG1065" i="1"/>
  <c r="AG1067" i="1"/>
  <c r="AG1070" i="1"/>
  <c r="AG1047" i="1"/>
  <c r="AG1058" i="1"/>
  <c r="AG1077" i="1"/>
  <c r="AG963" i="1"/>
  <c r="AG1166" i="1"/>
  <c r="AG954" i="1"/>
  <c r="AG933" i="1"/>
  <c r="AG937" i="1"/>
  <c r="AG944" i="1"/>
  <c r="AG1013" i="1"/>
  <c r="AG941" i="1"/>
  <c r="AG940" i="1"/>
  <c r="AG911" i="1"/>
  <c r="AG1144" i="1"/>
  <c r="AG781" i="1"/>
  <c r="AG1150" i="1"/>
  <c r="AG1152" i="1"/>
  <c r="AG64" i="1"/>
  <c r="AG31" i="1"/>
  <c r="AG1143" i="1"/>
  <c r="AG905" i="1"/>
  <c r="AG904" i="1"/>
  <c r="AG784" i="1"/>
  <c r="AG782" i="1"/>
  <c r="AG901" i="1"/>
  <c r="AG788" i="1"/>
  <c r="AG789" i="1"/>
  <c r="AG796" i="1"/>
  <c r="AG798" i="1"/>
  <c r="AG903" i="1"/>
  <c r="AG890" i="1"/>
  <c r="AG888" i="1"/>
  <c r="AG863" i="1"/>
  <c r="AG889" i="1"/>
  <c r="AG840" i="1"/>
  <c r="AG879" i="1"/>
  <c r="AG875" i="1"/>
  <c r="AG806" i="1"/>
  <c r="AG834" i="1"/>
  <c r="AG881" i="1"/>
  <c r="AG832" i="1"/>
  <c r="AG849" i="1"/>
  <c r="AG811" i="1"/>
  <c r="AG812" i="1"/>
  <c r="AG836" i="1"/>
  <c r="AG852" i="1"/>
  <c r="AG822" i="1"/>
  <c r="AG895" i="1"/>
  <c r="AG882" i="1"/>
  <c r="AG857" i="1"/>
  <c r="AG837" i="1"/>
  <c r="AG824" i="1"/>
  <c r="AG878" i="1"/>
  <c r="AG1175" i="1"/>
  <c r="AG93" i="1"/>
  <c r="AG28" i="1"/>
  <c r="AG58" i="1"/>
  <c r="AG1223" i="1"/>
  <c r="AG1232" i="1"/>
  <c r="AG90" i="1"/>
  <c r="AG23" i="1"/>
  <c r="AG80" i="1"/>
  <c r="AG88" i="1"/>
  <c r="AG92" i="1"/>
  <c r="AG26" i="1"/>
  <c r="AG48" i="1"/>
  <c r="AG1193" i="1"/>
  <c r="AG1211" i="1"/>
  <c r="AG94" i="1"/>
  <c r="AG1188" i="1"/>
  <c r="AG1205" i="1"/>
  <c r="AG1173" i="1"/>
  <c r="AG1212" i="1"/>
  <c r="AG1176" i="1"/>
  <c r="AG1230" i="1"/>
  <c r="AG43" i="1"/>
  <c r="AG3" i="1"/>
  <c r="AG21" i="1"/>
  <c r="AG81" i="1"/>
  <c r="AG39" i="1"/>
  <c r="AG57" i="1"/>
  <c r="AG1221" i="1"/>
  <c r="AG1236" i="1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8" i="2"/>
  <c r="Y449" i="2"/>
  <c r="Y447" i="2"/>
  <c r="Y93" i="2"/>
  <c r="Y154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8" i="2"/>
  <c r="X449" i="2"/>
  <c r="X447" i="2"/>
  <c r="X93" i="2"/>
  <c r="X154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8" i="2"/>
  <c r="W449" i="2"/>
  <c r="W447" i="2"/>
  <c r="W93" i="2"/>
  <c r="W154" i="2"/>
  <c r="Q1235" i="1"/>
  <c r="D154" i="2"/>
  <c r="E154" i="2"/>
  <c r="F154" i="2"/>
  <c r="H154" i="2"/>
  <c r="I154" i="2"/>
  <c r="S154" i="2"/>
  <c r="U154" i="2"/>
  <c r="T154" i="2" s="1"/>
  <c r="V154" i="2"/>
  <c r="AC154" i="2"/>
  <c r="AD154" i="2"/>
  <c r="AI154" i="2"/>
  <c r="D93" i="2"/>
  <c r="E93" i="2"/>
  <c r="F93" i="2"/>
  <c r="H93" i="2"/>
  <c r="I93" i="2"/>
  <c r="S93" i="2"/>
  <c r="U93" i="2"/>
  <c r="T93" i="2" s="1"/>
  <c r="V93" i="2"/>
  <c r="AC93" i="2"/>
  <c r="AD93" i="2"/>
  <c r="AI93" i="2"/>
  <c r="Q1236" i="1"/>
  <c r="AH1235" i="1" l="1"/>
  <c r="AI1235" i="1" s="1"/>
  <c r="D448" i="2"/>
  <c r="E448" i="2"/>
  <c r="F448" i="2"/>
  <c r="H448" i="2"/>
  <c r="I448" i="2"/>
  <c r="S448" i="2"/>
  <c r="U448" i="2"/>
  <c r="T448" i="2" s="1"/>
  <c r="V448" i="2"/>
  <c r="AC448" i="2"/>
  <c r="AD448" i="2"/>
  <c r="AI448" i="2"/>
  <c r="D449" i="2"/>
  <c r="E449" i="2"/>
  <c r="F449" i="2"/>
  <c r="H449" i="2"/>
  <c r="I449" i="2"/>
  <c r="S449" i="2"/>
  <c r="U449" i="2"/>
  <c r="T449" i="2" s="1"/>
  <c r="V449" i="2"/>
  <c r="AC449" i="2"/>
  <c r="AD449" i="2"/>
  <c r="AI449" i="2"/>
  <c r="AJ93" i="2" l="1"/>
  <c r="AK93" i="2" s="1"/>
  <c r="AL93" i="2" s="1"/>
  <c r="AH1236" i="1"/>
  <c r="AI1236" i="1" s="1"/>
  <c r="AJ154" i="2"/>
  <c r="AK154" i="2" s="1"/>
  <c r="AL154" i="2" s="1"/>
  <c r="Q89" i="1"/>
  <c r="V3" i="2" l="1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U3" i="2"/>
  <c r="T3" i="2" s="1"/>
  <c r="U4" i="2"/>
  <c r="T4" i="2" s="1"/>
  <c r="U5" i="2"/>
  <c r="T5" i="2" s="1"/>
  <c r="U6" i="2"/>
  <c r="T6" i="2" s="1"/>
  <c r="U7" i="2"/>
  <c r="T7" i="2" s="1"/>
  <c r="U8" i="2"/>
  <c r="T8" i="2" s="1"/>
  <c r="U9" i="2"/>
  <c r="T9" i="2" s="1"/>
  <c r="U10" i="2"/>
  <c r="T10" i="2" s="1"/>
  <c r="U11" i="2"/>
  <c r="T11" i="2" s="1"/>
  <c r="U12" i="2"/>
  <c r="T12" i="2" s="1"/>
  <c r="U13" i="2"/>
  <c r="T13" i="2" s="1"/>
  <c r="U14" i="2"/>
  <c r="T14" i="2" s="1"/>
  <c r="U15" i="2"/>
  <c r="T15" i="2" s="1"/>
  <c r="U16" i="2"/>
  <c r="T16" i="2" s="1"/>
  <c r="U17" i="2"/>
  <c r="T17" i="2" s="1"/>
  <c r="U18" i="2"/>
  <c r="T18" i="2" s="1"/>
  <c r="U19" i="2"/>
  <c r="T19" i="2" s="1"/>
  <c r="U20" i="2"/>
  <c r="T20" i="2" s="1"/>
  <c r="U21" i="2"/>
  <c r="T21" i="2" s="1"/>
  <c r="U22" i="2"/>
  <c r="T22" i="2" s="1"/>
  <c r="U23" i="2"/>
  <c r="T23" i="2" s="1"/>
  <c r="U24" i="2"/>
  <c r="T24" i="2" s="1"/>
  <c r="U25" i="2"/>
  <c r="T25" i="2" s="1"/>
  <c r="U26" i="2"/>
  <c r="T26" i="2" s="1"/>
  <c r="U27" i="2"/>
  <c r="T27" i="2" s="1"/>
  <c r="U28" i="2"/>
  <c r="T28" i="2" s="1"/>
  <c r="U29" i="2"/>
  <c r="T29" i="2" s="1"/>
  <c r="U30" i="2"/>
  <c r="T30" i="2" s="1"/>
  <c r="U31" i="2"/>
  <c r="T31" i="2" s="1"/>
  <c r="U32" i="2"/>
  <c r="T32" i="2" s="1"/>
  <c r="U33" i="2"/>
  <c r="T33" i="2" s="1"/>
  <c r="U34" i="2"/>
  <c r="T34" i="2" s="1"/>
  <c r="U35" i="2"/>
  <c r="T35" i="2" s="1"/>
  <c r="U36" i="2"/>
  <c r="T36" i="2" s="1"/>
  <c r="U37" i="2"/>
  <c r="T37" i="2" s="1"/>
  <c r="U38" i="2"/>
  <c r="T38" i="2" s="1"/>
  <c r="U39" i="2"/>
  <c r="T39" i="2" s="1"/>
  <c r="U40" i="2"/>
  <c r="T40" i="2" s="1"/>
  <c r="U41" i="2"/>
  <c r="T41" i="2" s="1"/>
  <c r="U42" i="2"/>
  <c r="T42" i="2" s="1"/>
  <c r="U43" i="2"/>
  <c r="T43" i="2" s="1"/>
  <c r="U44" i="2"/>
  <c r="T44" i="2" s="1"/>
  <c r="U45" i="2"/>
  <c r="T45" i="2" s="1"/>
  <c r="U46" i="2"/>
  <c r="T46" i="2" s="1"/>
  <c r="U47" i="2"/>
  <c r="T47" i="2" s="1"/>
  <c r="U48" i="2"/>
  <c r="T48" i="2" s="1"/>
  <c r="U49" i="2"/>
  <c r="T49" i="2" s="1"/>
  <c r="U50" i="2"/>
  <c r="T50" i="2" s="1"/>
  <c r="U51" i="2"/>
  <c r="T51" i="2" s="1"/>
  <c r="U52" i="2"/>
  <c r="T52" i="2" s="1"/>
  <c r="U53" i="2"/>
  <c r="T53" i="2" s="1"/>
  <c r="U54" i="2"/>
  <c r="T54" i="2" s="1"/>
  <c r="U55" i="2"/>
  <c r="T55" i="2" s="1"/>
  <c r="U56" i="2"/>
  <c r="T56" i="2" s="1"/>
  <c r="U57" i="2"/>
  <c r="T57" i="2" s="1"/>
  <c r="U58" i="2"/>
  <c r="T58" i="2" s="1"/>
  <c r="U59" i="2"/>
  <c r="T59" i="2" s="1"/>
  <c r="U60" i="2"/>
  <c r="T60" i="2" s="1"/>
  <c r="U61" i="2"/>
  <c r="T61" i="2" s="1"/>
  <c r="U62" i="2"/>
  <c r="T62" i="2" s="1"/>
  <c r="U63" i="2"/>
  <c r="T63" i="2" s="1"/>
  <c r="U64" i="2"/>
  <c r="T64" i="2" s="1"/>
  <c r="U65" i="2"/>
  <c r="T65" i="2" s="1"/>
  <c r="U66" i="2"/>
  <c r="T66" i="2" s="1"/>
  <c r="U67" i="2"/>
  <c r="T67" i="2" s="1"/>
  <c r="U68" i="2"/>
  <c r="T68" i="2" s="1"/>
  <c r="U69" i="2"/>
  <c r="T69" i="2" s="1"/>
  <c r="U70" i="2"/>
  <c r="T70" i="2" s="1"/>
  <c r="U71" i="2"/>
  <c r="T71" i="2" s="1"/>
  <c r="U72" i="2"/>
  <c r="T72" i="2" s="1"/>
  <c r="U73" i="2"/>
  <c r="T73" i="2" s="1"/>
  <c r="U74" i="2"/>
  <c r="T74" i="2" s="1"/>
  <c r="U75" i="2"/>
  <c r="T75" i="2" s="1"/>
  <c r="U76" i="2"/>
  <c r="T76" i="2" s="1"/>
  <c r="U77" i="2"/>
  <c r="T77" i="2" s="1"/>
  <c r="U78" i="2"/>
  <c r="T78" i="2" s="1"/>
  <c r="U79" i="2"/>
  <c r="T79" i="2" s="1"/>
  <c r="U80" i="2"/>
  <c r="T80" i="2" s="1"/>
  <c r="U81" i="2"/>
  <c r="T81" i="2" s="1"/>
  <c r="U82" i="2"/>
  <c r="T82" i="2" s="1"/>
  <c r="U83" i="2"/>
  <c r="T83" i="2" s="1"/>
  <c r="U84" i="2"/>
  <c r="T84" i="2" s="1"/>
  <c r="U85" i="2"/>
  <c r="T85" i="2" s="1"/>
  <c r="U86" i="2"/>
  <c r="T86" i="2" s="1"/>
  <c r="U87" i="2"/>
  <c r="T87" i="2" s="1"/>
  <c r="U88" i="2"/>
  <c r="T88" i="2" s="1"/>
  <c r="U89" i="2"/>
  <c r="T89" i="2" s="1"/>
  <c r="U90" i="2"/>
  <c r="T90" i="2" s="1"/>
  <c r="U91" i="2"/>
  <c r="T91" i="2" s="1"/>
  <c r="U92" i="2"/>
  <c r="T92" i="2" s="1"/>
  <c r="U94" i="2"/>
  <c r="T94" i="2" s="1"/>
  <c r="U95" i="2"/>
  <c r="T95" i="2" s="1"/>
  <c r="U96" i="2"/>
  <c r="T96" i="2" s="1"/>
  <c r="U97" i="2"/>
  <c r="T97" i="2" s="1"/>
  <c r="U98" i="2"/>
  <c r="T98" i="2" s="1"/>
  <c r="U99" i="2"/>
  <c r="T99" i="2" s="1"/>
  <c r="U100" i="2"/>
  <c r="T100" i="2" s="1"/>
  <c r="U101" i="2"/>
  <c r="T101" i="2" s="1"/>
  <c r="U102" i="2"/>
  <c r="T102" i="2" s="1"/>
  <c r="U103" i="2"/>
  <c r="T103" i="2" s="1"/>
  <c r="U104" i="2"/>
  <c r="T104" i="2" s="1"/>
  <c r="U105" i="2"/>
  <c r="T105" i="2" s="1"/>
  <c r="U106" i="2"/>
  <c r="T106" i="2" s="1"/>
  <c r="U107" i="2"/>
  <c r="T107" i="2" s="1"/>
  <c r="U108" i="2"/>
  <c r="T108" i="2" s="1"/>
  <c r="U109" i="2"/>
  <c r="T109" i="2" s="1"/>
  <c r="U110" i="2"/>
  <c r="T110" i="2" s="1"/>
  <c r="U111" i="2"/>
  <c r="T111" i="2" s="1"/>
  <c r="U112" i="2"/>
  <c r="T112" i="2" s="1"/>
  <c r="U113" i="2"/>
  <c r="T113" i="2" s="1"/>
  <c r="U114" i="2"/>
  <c r="T114" i="2" s="1"/>
  <c r="U115" i="2"/>
  <c r="T115" i="2" s="1"/>
  <c r="U116" i="2"/>
  <c r="T116" i="2" s="1"/>
  <c r="U117" i="2"/>
  <c r="T117" i="2" s="1"/>
  <c r="U118" i="2"/>
  <c r="T118" i="2" s="1"/>
  <c r="U119" i="2"/>
  <c r="T119" i="2" s="1"/>
  <c r="U120" i="2"/>
  <c r="T120" i="2" s="1"/>
  <c r="U121" i="2"/>
  <c r="T121" i="2" s="1"/>
  <c r="U122" i="2"/>
  <c r="T122" i="2" s="1"/>
  <c r="U123" i="2"/>
  <c r="T123" i="2" s="1"/>
  <c r="U124" i="2"/>
  <c r="T124" i="2" s="1"/>
  <c r="U125" i="2"/>
  <c r="T125" i="2" s="1"/>
  <c r="U126" i="2"/>
  <c r="T126" i="2" s="1"/>
  <c r="U127" i="2"/>
  <c r="T127" i="2" s="1"/>
  <c r="U128" i="2"/>
  <c r="T128" i="2" s="1"/>
  <c r="U129" i="2"/>
  <c r="T129" i="2" s="1"/>
  <c r="U130" i="2"/>
  <c r="T130" i="2" s="1"/>
  <c r="U131" i="2"/>
  <c r="T131" i="2" s="1"/>
  <c r="U132" i="2"/>
  <c r="T132" i="2" s="1"/>
  <c r="U133" i="2"/>
  <c r="T133" i="2" s="1"/>
  <c r="U134" i="2"/>
  <c r="T134" i="2" s="1"/>
  <c r="U135" i="2"/>
  <c r="T135" i="2" s="1"/>
  <c r="U136" i="2"/>
  <c r="T136" i="2" s="1"/>
  <c r="U137" i="2"/>
  <c r="T137" i="2" s="1"/>
  <c r="U138" i="2"/>
  <c r="T138" i="2" s="1"/>
  <c r="U139" i="2"/>
  <c r="T139" i="2" s="1"/>
  <c r="U140" i="2"/>
  <c r="T140" i="2" s="1"/>
  <c r="U141" i="2"/>
  <c r="T141" i="2" s="1"/>
  <c r="U142" i="2"/>
  <c r="T142" i="2" s="1"/>
  <c r="U143" i="2"/>
  <c r="T143" i="2" s="1"/>
  <c r="U144" i="2"/>
  <c r="T144" i="2" s="1"/>
  <c r="U145" i="2"/>
  <c r="T145" i="2" s="1"/>
  <c r="U146" i="2"/>
  <c r="T146" i="2" s="1"/>
  <c r="U147" i="2"/>
  <c r="T147" i="2" s="1"/>
  <c r="U148" i="2"/>
  <c r="T148" i="2" s="1"/>
  <c r="U149" i="2"/>
  <c r="T149" i="2" s="1"/>
  <c r="U150" i="2"/>
  <c r="T150" i="2" s="1"/>
  <c r="U151" i="2"/>
  <c r="T151" i="2" s="1"/>
  <c r="U152" i="2"/>
  <c r="T152" i="2" s="1"/>
  <c r="U153" i="2"/>
  <c r="T153" i="2" s="1"/>
  <c r="U155" i="2"/>
  <c r="T155" i="2" s="1"/>
  <c r="U156" i="2"/>
  <c r="T156" i="2" s="1"/>
  <c r="U157" i="2"/>
  <c r="T157" i="2" s="1"/>
  <c r="U158" i="2"/>
  <c r="T158" i="2" s="1"/>
  <c r="U159" i="2"/>
  <c r="T159" i="2" s="1"/>
  <c r="U160" i="2"/>
  <c r="T160" i="2" s="1"/>
  <c r="U161" i="2"/>
  <c r="T161" i="2" s="1"/>
  <c r="U162" i="2"/>
  <c r="T162" i="2" s="1"/>
  <c r="U163" i="2"/>
  <c r="T163" i="2" s="1"/>
  <c r="U164" i="2"/>
  <c r="T164" i="2" s="1"/>
  <c r="U165" i="2"/>
  <c r="T165" i="2" s="1"/>
  <c r="U166" i="2"/>
  <c r="T166" i="2" s="1"/>
  <c r="U167" i="2"/>
  <c r="T167" i="2" s="1"/>
  <c r="U168" i="2"/>
  <c r="T168" i="2" s="1"/>
  <c r="U169" i="2"/>
  <c r="T169" i="2" s="1"/>
  <c r="U170" i="2"/>
  <c r="T170" i="2" s="1"/>
  <c r="U171" i="2"/>
  <c r="T171" i="2" s="1"/>
  <c r="U172" i="2"/>
  <c r="T172" i="2" s="1"/>
  <c r="U173" i="2"/>
  <c r="T173" i="2" s="1"/>
  <c r="U174" i="2"/>
  <c r="T174" i="2" s="1"/>
  <c r="U175" i="2"/>
  <c r="T175" i="2" s="1"/>
  <c r="U176" i="2"/>
  <c r="T176" i="2" s="1"/>
  <c r="U177" i="2"/>
  <c r="T177" i="2" s="1"/>
  <c r="U178" i="2"/>
  <c r="T178" i="2" s="1"/>
  <c r="U179" i="2"/>
  <c r="T179" i="2" s="1"/>
  <c r="U180" i="2"/>
  <c r="T180" i="2" s="1"/>
  <c r="U181" i="2"/>
  <c r="T181" i="2" s="1"/>
  <c r="U182" i="2"/>
  <c r="T182" i="2" s="1"/>
  <c r="U183" i="2"/>
  <c r="T183" i="2" s="1"/>
  <c r="U184" i="2"/>
  <c r="T184" i="2" s="1"/>
  <c r="U185" i="2"/>
  <c r="T185" i="2" s="1"/>
  <c r="U186" i="2"/>
  <c r="T186" i="2" s="1"/>
  <c r="U187" i="2"/>
  <c r="T187" i="2" s="1"/>
  <c r="U188" i="2"/>
  <c r="T188" i="2" s="1"/>
  <c r="U189" i="2"/>
  <c r="T189" i="2" s="1"/>
  <c r="U190" i="2"/>
  <c r="T190" i="2" s="1"/>
  <c r="U191" i="2"/>
  <c r="T191" i="2" s="1"/>
  <c r="U192" i="2"/>
  <c r="T192" i="2" s="1"/>
  <c r="U193" i="2"/>
  <c r="T193" i="2" s="1"/>
  <c r="U194" i="2"/>
  <c r="T194" i="2" s="1"/>
  <c r="U195" i="2"/>
  <c r="T195" i="2" s="1"/>
  <c r="U196" i="2"/>
  <c r="T196" i="2" s="1"/>
  <c r="U197" i="2"/>
  <c r="T197" i="2" s="1"/>
  <c r="U198" i="2"/>
  <c r="T198" i="2" s="1"/>
  <c r="U199" i="2"/>
  <c r="T199" i="2" s="1"/>
  <c r="U200" i="2"/>
  <c r="T200" i="2" s="1"/>
  <c r="U201" i="2"/>
  <c r="T201" i="2" s="1"/>
  <c r="U202" i="2"/>
  <c r="T202" i="2" s="1"/>
  <c r="U203" i="2"/>
  <c r="T203" i="2" s="1"/>
  <c r="U204" i="2"/>
  <c r="T204" i="2" s="1"/>
  <c r="U205" i="2"/>
  <c r="T205" i="2" s="1"/>
  <c r="U206" i="2"/>
  <c r="T206" i="2" s="1"/>
  <c r="U207" i="2"/>
  <c r="T207" i="2" s="1"/>
  <c r="U208" i="2"/>
  <c r="T208" i="2" s="1"/>
  <c r="U209" i="2"/>
  <c r="T209" i="2" s="1"/>
  <c r="U210" i="2"/>
  <c r="T210" i="2" s="1"/>
  <c r="U211" i="2"/>
  <c r="T211" i="2" s="1"/>
  <c r="U212" i="2"/>
  <c r="T212" i="2" s="1"/>
  <c r="U213" i="2"/>
  <c r="T213" i="2" s="1"/>
  <c r="U214" i="2"/>
  <c r="T214" i="2" s="1"/>
  <c r="U215" i="2"/>
  <c r="T215" i="2" s="1"/>
  <c r="U216" i="2"/>
  <c r="T216" i="2" s="1"/>
  <c r="U217" i="2"/>
  <c r="T217" i="2" s="1"/>
  <c r="U218" i="2"/>
  <c r="T218" i="2" s="1"/>
  <c r="U219" i="2"/>
  <c r="T219" i="2" s="1"/>
  <c r="U220" i="2"/>
  <c r="T220" i="2" s="1"/>
  <c r="U221" i="2"/>
  <c r="T221" i="2" s="1"/>
  <c r="U222" i="2"/>
  <c r="T222" i="2" s="1"/>
  <c r="U223" i="2"/>
  <c r="T223" i="2" s="1"/>
  <c r="U224" i="2"/>
  <c r="T224" i="2" s="1"/>
  <c r="U225" i="2"/>
  <c r="T225" i="2" s="1"/>
  <c r="U226" i="2"/>
  <c r="T226" i="2" s="1"/>
  <c r="U227" i="2"/>
  <c r="T227" i="2" s="1"/>
  <c r="U228" i="2"/>
  <c r="T228" i="2" s="1"/>
  <c r="U229" i="2"/>
  <c r="T229" i="2" s="1"/>
  <c r="U230" i="2"/>
  <c r="T230" i="2" s="1"/>
  <c r="U231" i="2"/>
  <c r="T231" i="2" s="1"/>
  <c r="U232" i="2"/>
  <c r="T232" i="2" s="1"/>
  <c r="U233" i="2"/>
  <c r="T233" i="2" s="1"/>
  <c r="U234" i="2"/>
  <c r="T234" i="2" s="1"/>
  <c r="U235" i="2"/>
  <c r="T235" i="2" s="1"/>
  <c r="U236" i="2"/>
  <c r="T236" i="2" s="1"/>
  <c r="U237" i="2"/>
  <c r="T237" i="2" s="1"/>
  <c r="U238" i="2"/>
  <c r="T238" i="2" s="1"/>
  <c r="U239" i="2"/>
  <c r="T239" i="2" s="1"/>
  <c r="U240" i="2"/>
  <c r="T240" i="2" s="1"/>
  <c r="U241" i="2"/>
  <c r="T241" i="2" s="1"/>
  <c r="U242" i="2"/>
  <c r="T242" i="2" s="1"/>
  <c r="U243" i="2"/>
  <c r="T243" i="2" s="1"/>
  <c r="U244" i="2"/>
  <c r="T244" i="2" s="1"/>
  <c r="U245" i="2"/>
  <c r="T245" i="2" s="1"/>
  <c r="U246" i="2"/>
  <c r="T246" i="2" s="1"/>
  <c r="U247" i="2"/>
  <c r="T247" i="2" s="1"/>
  <c r="U248" i="2"/>
  <c r="T248" i="2" s="1"/>
  <c r="U249" i="2"/>
  <c r="T249" i="2" s="1"/>
  <c r="U250" i="2"/>
  <c r="T250" i="2" s="1"/>
  <c r="U251" i="2"/>
  <c r="T251" i="2" s="1"/>
  <c r="U252" i="2"/>
  <c r="T252" i="2" s="1"/>
  <c r="U253" i="2"/>
  <c r="T253" i="2" s="1"/>
  <c r="U254" i="2"/>
  <c r="T254" i="2" s="1"/>
  <c r="U255" i="2"/>
  <c r="T255" i="2" s="1"/>
  <c r="U256" i="2"/>
  <c r="T256" i="2" s="1"/>
  <c r="U257" i="2"/>
  <c r="T257" i="2" s="1"/>
  <c r="U258" i="2"/>
  <c r="T258" i="2" s="1"/>
  <c r="U259" i="2"/>
  <c r="T259" i="2" s="1"/>
  <c r="U260" i="2"/>
  <c r="T260" i="2" s="1"/>
  <c r="U261" i="2"/>
  <c r="T261" i="2" s="1"/>
  <c r="U262" i="2"/>
  <c r="T262" i="2" s="1"/>
  <c r="U263" i="2"/>
  <c r="T263" i="2" s="1"/>
  <c r="U264" i="2"/>
  <c r="T264" i="2" s="1"/>
  <c r="U265" i="2"/>
  <c r="T265" i="2" s="1"/>
  <c r="U266" i="2"/>
  <c r="T266" i="2" s="1"/>
  <c r="U267" i="2"/>
  <c r="T267" i="2" s="1"/>
  <c r="U268" i="2"/>
  <c r="T268" i="2" s="1"/>
  <c r="U269" i="2"/>
  <c r="T269" i="2" s="1"/>
  <c r="U270" i="2"/>
  <c r="T270" i="2" s="1"/>
  <c r="U271" i="2"/>
  <c r="T271" i="2" s="1"/>
  <c r="U272" i="2"/>
  <c r="T272" i="2" s="1"/>
  <c r="U273" i="2"/>
  <c r="T273" i="2" s="1"/>
  <c r="U274" i="2"/>
  <c r="T274" i="2" s="1"/>
  <c r="U275" i="2"/>
  <c r="T275" i="2" s="1"/>
  <c r="U276" i="2"/>
  <c r="T276" i="2" s="1"/>
  <c r="U277" i="2"/>
  <c r="T277" i="2" s="1"/>
  <c r="U278" i="2"/>
  <c r="T278" i="2" s="1"/>
  <c r="U279" i="2"/>
  <c r="T279" i="2" s="1"/>
  <c r="U280" i="2"/>
  <c r="T280" i="2" s="1"/>
  <c r="U281" i="2"/>
  <c r="T281" i="2" s="1"/>
  <c r="U282" i="2"/>
  <c r="T282" i="2" s="1"/>
  <c r="U283" i="2"/>
  <c r="T283" i="2" s="1"/>
  <c r="U284" i="2"/>
  <c r="T284" i="2" s="1"/>
  <c r="U285" i="2"/>
  <c r="T285" i="2" s="1"/>
  <c r="U286" i="2"/>
  <c r="T286" i="2" s="1"/>
  <c r="U287" i="2"/>
  <c r="T287" i="2" s="1"/>
  <c r="U288" i="2"/>
  <c r="T288" i="2" s="1"/>
  <c r="U289" i="2"/>
  <c r="T289" i="2" s="1"/>
  <c r="U290" i="2"/>
  <c r="T290" i="2" s="1"/>
  <c r="U291" i="2"/>
  <c r="T291" i="2" s="1"/>
  <c r="U292" i="2"/>
  <c r="T292" i="2" s="1"/>
  <c r="U293" i="2"/>
  <c r="T293" i="2" s="1"/>
  <c r="U294" i="2"/>
  <c r="T294" i="2" s="1"/>
  <c r="U295" i="2"/>
  <c r="T295" i="2" s="1"/>
  <c r="U296" i="2"/>
  <c r="T296" i="2" s="1"/>
  <c r="U297" i="2"/>
  <c r="T297" i="2" s="1"/>
  <c r="U298" i="2"/>
  <c r="T298" i="2" s="1"/>
  <c r="U299" i="2"/>
  <c r="T299" i="2" s="1"/>
  <c r="U300" i="2"/>
  <c r="T300" i="2" s="1"/>
  <c r="U301" i="2"/>
  <c r="T301" i="2" s="1"/>
  <c r="U302" i="2"/>
  <c r="T302" i="2" s="1"/>
  <c r="U303" i="2"/>
  <c r="T303" i="2" s="1"/>
  <c r="U304" i="2"/>
  <c r="T304" i="2" s="1"/>
  <c r="U305" i="2"/>
  <c r="T305" i="2" s="1"/>
  <c r="U306" i="2"/>
  <c r="T306" i="2" s="1"/>
  <c r="U307" i="2"/>
  <c r="T307" i="2" s="1"/>
  <c r="U308" i="2"/>
  <c r="T308" i="2" s="1"/>
  <c r="U309" i="2"/>
  <c r="T309" i="2" s="1"/>
  <c r="U310" i="2"/>
  <c r="T310" i="2" s="1"/>
  <c r="U311" i="2"/>
  <c r="T311" i="2" s="1"/>
  <c r="U312" i="2"/>
  <c r="T312" i="2" s="1"/>
  <c r="U313" i="2"/>
  <c r="T313" i="2" s="1"/>
  <c r="U314" i="2"/>
  <c r="T314" i="2" s="1"/>
  <c r="U315" i="2"/>
  <c r="T315" i="2" s="1"/>
  <c r="U316" i="2"/>
  <c r="T316" i="2" s="1"/>
  <c r="U317" i="2"/>
  <c r="T317" i="2" s="1"/>
  <c r="U318" i="2"/>
  <c r="T318" i="2" s="1"/>
  <c r="U319" i="2"/>
  <c r="T319" i="2" s="1"/>
  <c r="U320" i="2"/>
  <c r="T320" i="2" s="1"/>
  <c r="U321" i="2"/>
  <c r="T321" i="2" s="1"/>
  <c r="U322" i="2"/>
  <c r="T322" i="2" s="1"/>
  <c r="U323" i="2"/>
  <c r="T323" i="2" s="1"/>
  <c r="U324" i="2"/>
  <c r="T324" i="2" s="1"/>
  <c r="U325" i="2"/>
  <c r="T325" i="2" s="1"/>
  <c r="U326" i="2"/>
  <c r="T326" i="2" s="1"/>
  <c r="U327" i="2"/>
  <c r="T327" i="2" s="1"/>
  <c r="U328" i="2"/>
  <c r="T328" i="2" s="1"/>
  <c r="U329" i="2"/>
  <c r="T329" i="2" s="1"/>
  <c r="U330" i="2"/>
  <c r="T330" i="2" s="1"/>
  <c r="U331" i="2"/>
  <c r="T331" i="2" s="1"/>
  <c r="U332" i="2"/>
  <c r="T332" i="2" s="1"/>
  <c r="U333" i="2"/>
  <c r="T333" i="2" s="1"/>
  <c r="U334" i="2"/>
  <c r="T334" i="2" s="1"/>
  <c r="U335" i="2"/>
  <c r="T335" i="2" s="1"/>
  <c r="U336" i="2"/>
  <c r="T336" i="2" s="1"/>
  <c r="U337" i="2"/>
  <c r="T337" i="2" s="1"/>
  <c r="U338" i="2"/>
  <c r="T338" i="2" s="1"/>
  <c r="U339" i="2"/>
  <c r="T339" i="2" s="1"/>
  <c r="U340" i="2"/>
  <c r="T340" i="2" s="1"/>
  <c r="U341" i="2"/>
  <c r="T341" i="2" s="1"/>
  <c r="U342" i="2"/>
  <c r="T342" i="2" s="1"/>
  <c r="U343" i="2"/>
  <c r="T343" i="2" s="1"/>
  <c r="U344" i="2"/>
  <c r="T344" i="2" s="1"/>
  <c r="U345" i="2"/>
  <c r="T345" i="2" s="1"/>
  <c r="U346" i="2"/>
  <c r="T346" i="2" s="1"/>
  <c r="U347" i="2"/>
  <c r="T347" i="2" s="1"/>
  <c r="U348" i="2"/>
  <c r="T348" i="2" s="1"/>
  <c r="U349" i="2"/>
  <c r="T349" i="2" s="1"/>
  <c r="U350" i="2"/>
  <c r="T350" i="2" s="1"/>
  <c r="U351" i="2"/>
  <c r="T351" i="2" s="1"/>
  <c r="U352" i="2"/>
  <c r="T352" i="2" s="1"/>
  <c r="U353" i="2"/>
  <c r="T353" i="2" s="1"/>
  <c r="U354" i="2"/>
  <c r="T354" i="2" s="1"/>
  <c r="U355" i="2"/>
  <c r="T355" i="2" s="1"/>
  <c r="U356" i="2"/>
  <c r="T356" i="2" s="1"/>
  <c r="U357" i="2"/>
  <c r="T357" i="2" s="1"/>
  <c r="U358" i="2"/>
  <c r="T358" i="2" s="1"/>
  <c r="U359" i="2"/>
  <c r="T359" i="2" s="1"/>
  <c r="U360" i="2"/>
  <c r="T360" i="2" s="1"/>
  <c r="U361" i="2"/>
  <c r="T361" i="2" s="1"/>
  <c r="U362" i="2"/>
  <c r="T362" i="2" s="1"/>
  <c r="U363" i="2"/>
  <c r="T363" i="2" s="1"/>
  <c r="U364" i="2"/>
  <c r="T364" i="2" s="1"/>
  <c r="U365" i="2"/>
  <c r="T365" i="2" s="1"/>
  <c r="U366" i="2"/>
  <c r="T366" i="2" s="1"/>
  <c r="U367" i="2"/>
  <c r="T367" i="2" s="1"/>
  <c r="U368" i="2"/>
  <c r="T368" i="2" s="1"/>
  <c r="U369" i="2"/>
  <c r="T369" i="2" s="1"/>
  <c r="U370" i="2"/>
  <c r="T370" i="2" s="1"/>
  <c r="U371" i="2"/>
  <c r="T371" i="2" s="1"/>
  <c r="U372" i="2"/>
  <c r="T372" i="2" s="1"/>
  <c r="U373" i="2"/>
  <c r="T373" i="2" s="1"/>
  <c r="U374" i="2"/>
  <c r="T374" i="2" s="1"/>
  <c r="U375" i="2"/>
  <c r="T375" i="2" s="1"/>
  <c r="U376" i="2"/>
  <c r="T376" i="2" s="1"/>
  <c r="U377" i="2"/>
  <c r="T377" i="2" s="1"/>
  <c r="U378" i="2"/>
  <c r="T378" i="2" s="1"/>
  <c r="U379" i="2"/>
  <c r="T379" i="2" s="1"/>
  <c r="U380" i="2"/>
  <c r="T380" i="2" s="1"/>
  <c r="U381" i="2"/>
  <c r="T381" i="2" s="1"/>
  <c r="U382" i="2"/>
  <c r="T382" i="2" s="1"/>
  <c r="U383" i="2"/>
  <c r="T383" i="2" s="1"/>
  <c r="U384" i="2"/>
  <c r="T384" i="2" s="1"/>
  <c r="U385" i="2"/>
  <c r="T385" i="2" s="1"/>
  <c r="U386" i="2"/>
  <c r="T386" i="2" s="1"/>
  <c r="U387" i="2"/>
  <c r="T387" i="2" s="1"/>
  <c r="U388" i="2"/>
  <c r="T388" i="2" s="1"/>
  <c r="U389" i="2"/>
  <c r="T389" i="2" s="1"/>
  <c r="U390" i="2"/>
  <c r="T390" i="2" s="1"/>
  <c r="U391" i="2"/>
  <c r="T391" i="2" s="1"/>
  <c r="U392" i="2"/>
  <c r="T392" i="2" s="1"/>
  <c r="U393" i="2"/>
  <c r="T393" i="2" s="1"/>
  <c r="U394" i="2"/>
  <c r="T394" i="2" s="1"/>
  <c r="U395" i="2"/>
  <c r="T395" i="2" s="1"/>
  <c r="U396" i="2"/>
  <c r="T396" i="2" s="1"/>
  <c r="U397" i="2"/>
  <c r="T397" i="2" s="1"/>
  <c r="U398" i="2"/>
  <c r="T398" i="2" s="1"/>
  <c r="U399" i="2"/>
  <c r="T399" i="2" s="1"/>
  <c r="U400" i="2"/>
  <c r="T400" i="2" s="1"/>
  <c r="U401" i="2"/>
  <c r="T401" i="2" s="1"/>
  <c r="U402" i="2"/>
  <c r="T402" i="2" s="1"/>
  <c r="U403" i="2"/>
  <c r="T403" i="2" s="1"/>
  <c r="U404" i="2"/>
  <c r="T404" i="2" s="1"/>
  <c r="U405" i="2"/>
  <c r="T405" i="2" s="1"/>
  <c r="U406" i="2"/>
  <c r="T406" i="2" s="1"/>
  <c r="U407" i="2"/>
  <c r="T407" i="2" s="1"/>
  <c r="U408" i="2"/>
  <c r="T408" i="2" s="1"/>
  <c r="U409" i="2"/>
  <c r="T409" i="2" s="1"/>
  <c r="U410" i="2"/>
  <c r="T410" i="2" s="1"/>
  <c r="U411" i="2"/>
  <c r="T411" i="2" s="1"/>
  <c r="U412" i="2"/>
  <c r="T412" i="2" s="1"/>
  <c r="U413" i="2"/>
  <c r="T413" i="2" s="1"/>
  <c r="U414" i="2"/>
  <c r="T414" i="2" s="1"/>
  <c r="U415" i="2"/>
  <c r="T415" i="2" s="1"/>
  <c r="U416" i="2"/>
  <c r="T416" i="2" s="1"/>
  <c r="U417" i="2"/>
  <c r="T417" i="2" s="1"/>
  <c r="U418" i="2"/>
  <c r="T418" i="2" s="1"/>
  <c r="U419" i="2"/>
  <c r="T419" i="2" s="1"/>
  <c r="U420" i="2"/>
  <c r="T420" i="2" s="1"/>
  <c r="U421" i="2"/>
  <c r="T421" i="2" s="1"/>
  <c r="U422" i="2"/>
  <c r="T422" i="2" s="1"/>
  <c r="U423" i="2"/>
  <c r="T423" i="2" s="1"/>
  <c r="U424" i="2"/>
  <c r="T424" i="2" s="1"/>
  <c r="U425" i="2"/>
  <c r="T425" i="2" s="1"/>
  <c r="U426" i="2"/>
  <c r="T426" i="2" s="1"/>
  <c r="U427" i="2"/>
  <c r="T427" i="2" s="1"/>
  <c r="U428" i="2"/>
  <c r="T428" i="2" s="1"/>
  <c r="U429" i="2"/>
  <c r="T429" i="2" s="1"/>
  <c r="U430" i="2"/>
  <c r="T430" i="2" s="1"/>
  <c r="U431" i="2"/>
  <c r="T431" i="2" s="1"/>
  <c r="U432" i="2"/>
  <c r="T432" i="2" s="1"/>
  <c r="U433" i="2"/>
  <c r="T433" i="2" s="1"/>
  <c r="U434" i="2"/>
  <c r="T434" i="2" s="1"/>
  <c r="U435" i="2"/>
  <c r="T435" i="2" s="1"/>
  <c r="U436" i="2"/>
  <c r="T436" i="2" s="1"/>
  <c r="U437" i="2"/>
  <c r="T437" i="2" s="1"/>
  <c r="U438" i="2"/>
  <c r="T438" i="2" s="1"/>
  <c r="U439" i="2"/>
  <c r="T439" i="2" s="1"/>
  <c r="U440" i="2"/>
  <c r="T440" i="2" s="1"/>
  <c r="U441" i="2"/>
  <c r="T441" i="2" s="1"/>
  <c r="U442" i="2"/>
  <c r="T442" i="2" s="1"/>
  <c r="U443" i="2"/>
  <c r="T443" i="2" s="1"/>
  <c r="U444" i="2"/>
  <c r="T444" i="2" s="1"/>
  <c r="U445" i="2"/>
  <c r="T445" i="2" s="1"/>
  <c r="U446" i="2"/>
  <c r="T446" i="2" s="1"/>
  <c r="U447" i="2"/>
  <c r="T447" i="2" s="1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AH89" i="1" l="1"/>
  <c r="AI89" i="1" s="1"/>
  <c r="AJ449" i="2"/>
  <c r="AK449" i="2" s="1"/>
  <c r="AL449" i="2" s="1"/>
  <c r="AJ448" i="2"/>
  <c r="AK448" i="2" s="1"/>
  <c r="AL448" i="2" s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AH1179" i="1" l="1"/>
  <c r="AH1173" i="1"/>
  <c r="AH972" i="1"/>
  <c r="AH86" i="1"/>
  <c r="AH278" i="1"/>
  <c r="AH1116" i="1"/>
  <c r="AH87" i="1"/>
  <c r="AH404" i="1"/>
  <c r="AH1138" i="1"/>
  <c r="AH1044" i="1"/>
  <c r="AH638" i="1"/>
  <c r="AH353" i="1"/>
  <c r="AH1050" i="1"/>
  <c r="AH267" i="1"/>
  <c r="AH993" i="1"/>
  <c r="AH402" i="1"/>
  <c r="AH1001" i="1"/>
  <c r="AH1203" i="1"/>
  <c r="AH970" i="1"/>
  <c r="AH306" i="1"/>
  <c r="AH961" i="1"/>
  <c r="AH211" i="1"/>
  <c r="AH107" i="1"/>
  <c r="AH885" i="1"/>
  <c r="AH1192" i="1"/>
  <c r="AH1083" i="1"/>
  <c r="AH589" i="1"/>
  <c r="AH1129" i="1"/>
  <c r="AH983" i="1"/>
  <c r="AH345" i="1"/>
  <c r="AH148" i="1"/>
  <c r="AH903" i="1"/>
  <c r="AH902" i="1"/>
  <c r="AH718" i="1"/>
  <c r="AH1043" i="1"/>
  <c r="AH1041" i="1"/>
  <c r="AH701" i="1"/>
  <c r="AH896" i="1"/>
  <c r="AH1232" i="1"/>
  <c r="AH1231" i="1"/>
  <c r="AH1230" i="1"/>
  <c r="AH246" i="1"/>
  <c r="AH111" i="1"/>
  <c r="AH530" i="1"/>
  <c r="AH922" i="1"/>
  <c r="AH529" i="1"/>
  <c r="AH1013" i="1"/>
  <c r="AH1033" i="1"/>
  <c r="AH716" i="1"/>
  <c r="AH531" i="1"/>
  <c r="AH1160" i="1"/>
  <c r="AH715" i="1"/>
  <c r="AH1039" i="1"/>
  <c r="AH1038" i="1"/>
  <c r="AH743" i="1"/>
  <c r="AH1032" i="1"/>
  <c r="AH1031" i="1"/>
  <c r="AH1034" i="1"/>
  <c r="AH781" i="1"/>
  <c r="AH1125" i="1"/>
  <c r="AH700" i="1"/>
  <c r="AH374" i="1"/>
  <c r="AH311" i="1"/>
  <c r="AH314" i="1"/>
  <c r="AH1085" i="1"/>
  <c r="AH312" i="1"/>
  <c r="AH739" i="1"/>
  <c r="AH741" i="1"/>
  <c r="AH742" i="1"/>
  <c r="AH1042" i="1"/>
  <c r="AH1036" i="1"/>
  <c r="AH313" i="1"/>
  <c r="AH717" i="1"/>
  <c r="AH1037" i="1"/>
  <c r="AH1174" i="1"/>
  <c r="AH1225" i="1"/>
  <c r="AH1229" i="1"/>
  <c r="AH1228" i="1"/>
  <c r="AH1226" i="1"/>
  <c r="AH1233" i="1"/>
  <c r="AH1223" i="1"/>
  <c r="AH1211" i="1"/>
  <c r="AH1227" i="1"/>
  <c r="AH97" i="1"/>
  <c r="AH268" i="1"/>
  <c r="AH1084" i="1"/>
  <c r="AH1025" i="1"/>
  <c r="AH1022" i="1"/>
  <c r="AH1030" i="1"/>
  <c r="AH1026" i="1"/>
  <c r="AH699" i="1"/>
  <c r="AH1159" i="1"/>
  <c r="AH1019" i="1"/>
  <c r="AH527" i="1"/>
  <c r="AH1168" i="1"/>
  <c r="AH901" i="1"/>
  <c r="AH893" i="1"/>
  <c r="AH713" i="1"/>
  <c r="AH1024" i="1"/>
  <c r="AH736" i="1"/>
  <c r="AH1164" i="1"/>
  <c r="AH1027" i="1"/>
  <c r="AH744" i="1"/>
  <c r="AH1023" i="1"/>
  <c r="AH895" i="1"/>
  <c r="AH1137" i="1"/>
  <c r="AH810" i="1"/>
  <c r="AH1020" i="1"/>
  <c r="AH737" i="1"/>
  <c r="AH1166" i="1"/>
  <c r="AH714" i="1"/>
  <c r="AH310" i="1"/>
  <c r="AH1021" i="1"/>
  <c r="AH1029" i="1"/>
  <c r="AH1209" i="1"/>
  <c r="AH1204" i="1"/>
  <c r="AH1205" i="1"/>
  <c r="AH1210" i="1"/>
  <c r="AH1206" i="1"/>
  <c r="AH1222" i="1"/>
  <c r="AH1207" i="1"/>
  <c r="AH1186" i="1"/>
  <c r="AH1224" i="1"/>
  <c r="AH1221" i="1"/>
  <c r="AH1208" i="1"/>
  <c r="AH1220" i="1"/>
  <c r="AH768" i="1"/>
  <c r="AH158" i="1"/>
  <c r="AH147" i="1"/>
  <c r="AH145" i="1"/>
  <c r="AH146" i="1"/>
  <c r="AH780" i="1"/>
  <c r="AH1121" i="1"/>
  <c r="AH811" i="1"/>
  <c r="AH900" i="1"/>
  <c r="AH894" i="1"/>
  <c r="AH735" i="1"/>
  <c r="AH521" i="1"/>
  <c r="AH526" i="1"/>
  <c r="AH1009" i="1"/>
  <c r="AH523" i="1"/>
  <c r="AH892" i="1"/>
  <c r="AH1167" i="1"/>
  <c r="AH1123" i="1"/>
  <c r="AH1015" i="1"/>
  <c r="AH802" i="1"/>
  <c r="AH600" i="1"/>
  <c r="AH911" i="1"/>
  <c r="AH891" i="1"/>
  <c r="AH1016" i="1"/>
  <c r="AH738" i="1"/>
  <c r="AH1127" i="1"/>
  <c r="AH1082" i="1"/>
  <c r="AH1014" i="1"/>
  <c r="AH1018" i="1"/>
  <c r="AH372" i="1"/>
  <c r="AH710" i="1"/>
  <c r="AH733" i="1"/>
  <c r="AH549" i="1"/>
  <c r="AH1198" i="1"/>
  <c r="AH1215" i="1"/>
  <c r="AH1199" i="1"/>
  <c r="AH1201" i="1"/>
  <c r="AH1200" i="1"/>
  <c r="AH1218" i="1"/>
  <c r="AH1197" i="1"/>
  <c r="AH1219" i="1"/>
  <c r="AH247" i="1"/>
  <c r="AH156" i="1"/>
  <c r="AH157" i="1"/>
  <c r="AH528" i="1"/>
  <c r="AH1010" i="1"/>
  <c r="AH518" i="1"/>
  <c r="AH1120" i="1"/>
  <c r="AH709" i="1"/>
  <c r="AH1012" i="1"/>
  <c r="AH1136" i="1"/>
  <c r="AH307" i="1"/>
  <c r="AH1028" i="1"/>
  <c r="AH308" i="1"/>
  <c r="AH1040" i="1"/>
  <c r="AH898" i="1"/>
  <c r="AH1003" i="1"/>
  <c r="AH711" i="1"/>
  <c r="AH302" i="1"/>
  <c r="AH413" i="1"/>
  <c r="AH520" i="1"/>
  <c r="AH547" i="1"/>
  <c r="AH910" i="1"/>
  <c r="AH1005" i="1"/>
  <c r="AH1002" i="1"/>
  <c r="AH1007" i="1"/>
  <c r="AH304" i="1"/>
  <c r="AH899" i="1"/>
  <c r="AH808" i="1"/>
  <c r="AH1126" i="1"/>
  <c r="AH1000" i="1"/>
  <c r="AH1135" i="1"/>
  <c r="AH546" i="1"/>
  <c r="AH381" i="1"/>
  <c r="AH1165" i="1"/>
  <c r="AH548" i="1"/>
  <c r="AH1004" i="1"/>
  <c r="AH517" i="1"/>
  <c r="AH1008" i="1"/>
  <c r="AH708" i="1"/>
  <c r="AH913" i="1"/>
  <c r="AH707" i="1"/>
  <c r="AH745" i="1"/>
  <c r="AH698" i="1"/>
  <c r="AH1006" i="1"/>
  <c r="AH1184" i="1"/>
  <c r="AH1213" i="1"/>
  <c r="AH1217" i="1"/>
  <c r="AH1214" i="1"/>
  <c r="AH144" i="1"/>
  <c r="AH747" i="1"/>
  <c r="AH888" i="1"/>
  <c r="AH996" i="1"/>
  <c r="AH992" i="1"/>
  <c r="AH542" i="1"/>
  <c r="AH921" i="1"/>
  <c r="AH545" i="1"/>
  <c r="AH947" i="1"/>
  <c r="AH998" i="1"/>
  <c r="AH1132" i="1"/>
  <c r="AH995" i="1"/>
  <c r="AH300" i="1"/>
  <c r="AH371" i="1"/>
  <c r="AH704" i="1"/>
  <c r="AH732" i="1"/>
  <c r="AH987" i="1"/>
  <c r="AH1134" i="1"/>
  <c r="AH544" i="1"/>
  <c r="AH1011" i="1"/>
  <c r="AH990" i="1"/>
  <c r="AH303" i="1"/>
  <c r="AH301" i="1"/>
  <c r="AH706" i="1"/>
  <c r="AH991" i="1"/>
  <c r="AH541" i="1"/>
  <c r="AH705" i="1"/>
  <c r="AH305" i="1"/>
  <c r="AH999" i="1"/>
  <c r="AH731" i="1"/>
  <c r="AH997" i="1"/>
  <c r="AH1119" i="1"/>
  <c r="AH543" i="1"/>
  <c r="AH986" i="1"/>
  <c r="AH703" i="1"/>
  <c r="AH271" i="1"/>
  <c r="AH1196" i="1"/>
  <c r="AH1180" i="1"/>
  <c r="AH1216" i="1"/>
  <c r="AH1195" i="1"/>
  <c r="AH1212" i="1"/>
  <c r="AH1181" i="1"/>
  <c r="AH265" i="1"/>
  <c r="AH235" i="1"/>
  <c r="AH264" i="1"/>
  <c r="AH728" i="1"/>
  <c r="AH13" i="1"/>
  <c r="AH985" i="1"/>
  <c r="AH971" i="1"/>
  <c r="AH702" i="1"/>
  <c r="AH973" i="1"/>
  <c r="AH974" i="1"/>
  <c r="AH979" i="1"/>
  <c r="AH539" i="1"/>
  <c r="AH538" i="1"/>
  <c r="AH978" i="1"/>
  <c r="AH980" i="1"/>
  <c r="AH315" i="1"/>
  <c r="AH734" i="1"/>
  <c r="AH295" i="1"/>
  <c r="AH540" i="1"/>
  <c r="AH537" i="1"/>
  <c r="AH1153" i="1"/>
  <c r="AH989" i="1"/>
  <c r="AH976" i="1"/>
  <c r="AH807" i="1"/>
  <c r="AH886" i="1"/>
  <c r="AH293" i="1"/>
  <c r="AH975" i="1"/>
  <c r="AH1191" i="1"/>
  <c r="AH1183" i="1"/>
  <c r="AH1194" i="1"/>
  <c r="AH1190" i="1"/>
  <c r="AH1189" i="1"/>
  <c r="AH1193" i="1"/>
  <c r="AH234" i="1"/>
  <c r="AH173" i="1"/>
  <c r="AH99" i="1"/>
  <c r="AH143" i="1"/>
  <c r="AH160" i="1"/>
  <c r="AH1122" i="1"/>
  <c r="AH8" i="1"/>
  <c r="AH292" i="1"/>
  <c r="AH965" i="1"/>
  <c r="AH692" i="1"/>
  <c r="AH806" i="1"/>
  <c r="AH726" i="1"/>
  <c r="AH6" i="1"/>
  <c r="AH299" i="1"/>
  <c r="AH966" i="1"/>
  <c r="AH1156" i="1"/>
  <c r="AH1154" i="1"/>
  <c r="AH795" i="1"/>
  <c r="AH691" i="1"/>
  <c r="AH952" i="1"/>
  <c r="AH909" i="1"/>
  <c r="AH532" i="1"/>
  <c r="AH409" i="1"/>
  <c r="AH969" i="1"/>
  <c r="AH291" i="1"/>
  <c r="AH32" i="1"/>
  <c r="AH595" i="1"/>
  <c r="AH12" i="1"/>
  <c r="AH897" i="1"/>
  <c r="AH7" i="1"/>
  <c r="AH365" i="1"/>
  <c r="AH920" i="1"/>
  <c r="AH294" i="1"/>
  <c r="AH534" i="1"/>
  <c r="AH533" i="1"/>
  <c r="AH1187" i="1"/>
  <c r="AH1188" i="1"/>
  <c r="AH5" i="1"/>
  <c r="AH1176" i="1"/>
  <c r="AH1172" i="1"/>
  <c r="AH1177" i="1"/>
  <c r="AH47" i="1"/>
  <c r="AH1175" i="1"/>
  <c r="AH4" i="1"/>
  <c r="AH244" i="1"/>
  <c r="AH236" i="1"/>
  <c r="AH685" i="1"/>
  <c r="AH40" i="1"/>
  <c r="AH624" i="1"/>
  <c r="AH280" i="1"/>
  <c r="AH22" i="1"/>
  <c r="AH61" i="1"/>
  <c r="AH968" i="1"/>
  <c r="AH363" i="1"/>
  <c r="AH253" i="1"/>
  <c r="AH917" i="1"/>
  <c r="AH960" i="1"/>
  <c r="AH994" i="1"/>
  <c r="AH967" i="1"/>
  <c r="AH20" i="1"/>
  <c r="AH918" i="1"/>
  <c r="AH722" i="1"/>
  <c r="AH568" i="1"/>
  <c r="AH1035" i="1"/>
  <c r="AH316" i="1"/>
  <c r="AH390" i="1"/>
  <c r="AH569" i="1"/>
  <c r="AH977" i="1"/>
  <c r="AH719" i="1"/>
  <c r="AH58" i="1"/>
  <c r="AH91" i="1"/>
  <c r="AH30" i="1"/>
  <c r="AH88" i="1"/>
  <c r="AH177" i="1"/>
  <c r="AH152" i="1"/>
  <c r="AH106" i="1"/>
  <c r="AH258" i="1"/>
  <c r="AH515" i="1"/>
  <c r="AH320" i="1"/>
  <c r="AH598" i="1"/>
  <c r="AH597" i="1"/>
  <c r="AH836" i="1"/>
  <c r="AH820" i="1"/>
  <c r="AH1131" i="1"/>
  <c r="AH729" i="1"/>
  <c r="AH730" i="1"/>
  <c r="AH941" i="1"/>
  <c r="AH447" i="1"/>
  <c r="AH720" i="1"/>
  <c r="AH60" i="1"/>
  <c r="AH809" i="1"/>
  <c r="AH1158" i="1"/>
  <c r="AH648" i="1"/>
  <c r="AH827" i="1"/>
  <c r="AH770" i="1"/>
  <c r="AH721" i="1"/>
  <c r="AH573" i="1"/>
  <c r="AH951" i="1"/>
  <c r="AH862" i="1"/>
  <c r="AH1100" i="1"/>
  <c r="AH724" i="1"/>
  <c r="AH712" i="1"/>
  <c r="AH873" i="1"/>
  <c r="AH837" i="1"/>
  <c r="AH317" i="1"/>
  <c r="AH55" i="1"/>
  <c r="AH29" i="1"/>
  <c r="AH1178" i="1"/>
  <c r="AH189" i="1"/>
  <c r="AH245" i="1"/>
  <c r="AH167" i="1"/>
  <c r="AH96" i="1"/>
  <c r="AH112" i="1"/>
  <c r="AH266" i="1"/>
  <c r="AH417" i="1"/>
  <c r="AH958" i="1"/>
  <c r="AH378" i="1"/>
  <c r="AH19" i="1"/>
  <c r="AH668" i="1"/>
  <c r="AH593" i="1"/>
  <c r="AH550" i="1"/>
  <c r="AH324" i="1"/>
  <c r="AH364" i="1"/>
  <c r="AH905" i="1"/>
  <c r="AH72" i="1"/>
  <c r="AH962" i="1"/>
  <c r="AH410" i="1"/>
  <c r="AH606" i="1"/>
  <c r="AH1140" i="1"/>
  <c r="AH777" i="1"/>
  <c r="AH833" i="1"/>
  <c r="AH559" i="1"/>
  <c r="AH289" i="1"/>
  <c r="AH723" i="1"/>
  <c r="AH982" i="1"/>
  <c r="AH562" i="1"/>
  <c r="AH566" i="1"/>
  <c r="AH564" i="1"/>
  <c r="AH24" i="1"/>
  <c r="AH443" i="1"/>
  <c r="AH776" i="1"/>
  <c r="AH290" i="1"/>
  <c r="AH727" i="1"/>
  <c r="AH563" i="1"/>
  <c r="AH725" i="1"/>
  <c r="AH552" i="1"/>
  <c r="AH18" i="1"/>
  <c r="AH1048" i="1"/>
  <c r="AH90" i="1"/>
  <c r="AH48" i="1"/>
  <c r="AH52" i="1"/>
  <c r="AH54" i="1"/>
  <c r="AH53" i="1"/>
  <c r="AH98" i="1"/>
  <c r="AH260" i="1"/>
  <c r="AH100" i="1"/>
  <c r="AH67" i="1"/>
  <c r="AH259" i="1"/>
  <c r="AH34" i="1"/>
  <c r="AH1087" i="1"/>
  <c r="AH322" i="1"/>
  <c r="AH505" i="1"/>
  <c r="AH1076" i="1"/>
  <c r="AH845" i="1"/>
  <c r="AH567" i="1"/>
  <c r="AH925" i="1"/>
  <c r="AH602" i="1"/>
  <c r="AH298" i="1"/>
  <c r="AH1074" i="1"/>
  <c r="AH276" i="1"/>
  <c r="AH75" i="1"/>
  <c r="AH1091" i="1"/>
  <c r="AH561" i="1"/>
  <c r="AH565" i="1"/>
  <c r="AH38" i="1"/>
  <c r="AH296" i="1"/>
  <c r="AH319" i="1"/>
  <c r="AH560" i="1"/>
  <c r="AH27" i="1"/>
  <c r="AH1185" i="1"/>
  <c r="AH28" i="1"/>
  <c r="AH65" i="1"/>
  <c r="AH108" i="1"/>
  <c r="AH66" i="1"/>
  <c r="AH437" i="1"/>
  <c r="AH988" i="1"/>
  <c r="AH73" i="1"/>
  <c r="AH823" i="1"/>
  <c r="AH273" i="1"/>
  <c r="AH949" i="1"/>
  <c r="AH1151" i="1"/>
  <c r="AH877" i="1"/>
  <c r="AH462" i="1"/>
  <c r="AH395" i="1"/>
  <c r="AH376" i="1"/>
  <c r="AH71" i="1"/>
  <c r="AH867" i="1"/>
  <c r="AH594" i="1"/>
  <c r="AH275" i="1"/>
  <c r="AH821" i="1"/>
  <c r="AH37" i="1"/>
  <c r="AH277" i="1"/>
  <c r="AH644" i="1"/>
  <c r="AH551" i="1"/>
  <c r="AH252" i="1"/>
  <c r="AH326" i="1"/>
  <c r="AH68" i="1"/>
  <c r="AH94" i="1"/>
  <c r="AH21" i="1"/>
  <c r="AH82" i="1"/>
  <c r="AH1234" i="1"/>
  <c r="AH10" i="1"/>
  <c r="AH26" i="1"/>
  <c r="AH50" i="1"/>
  <c r="AH1171" i="1"/>
  <c r="AH1170" i="1"/>
  <c r="AH51" i="1"/>
  <c r="AH25" i="1"/>
  <c r="AH45" i="1"/>
  <c r="AH63" i="1"/>
  <c r="AH179" i="1"/>
  <c r="AH120" i="1"/>
  <c r="AH180" i="1"/>
  <c r="AH109" i="1"/>
  <c r="AH110" i="1"/>
  <c r="AH327" i="1"/>
  <c r="AH749" i="1"/>
  <c r="AH880" i="1"/>
  <c r="AH382" i="1"/>
  <c r="AH287" i="1"/>
  <c r="AH321" i="1"/>
  <c r="AH890" i="1"/>
  <c r="AH43" i="1"/>
  <c r="AH81" i="1"/>
  <c r="AH199" i="1"/>
  <c r="AH241" i="1"/>
  <c r="AH138" i="1"/>
  <c r="AH114" i="1"/>
  <c r="AH115" i="1"/>
  <c r="AH282" i="1"/>
  <c r="AH964" i="1"/>
  <c r="AH35" i="1"/>
  <c r="AH865" i="1"/>
  <c r="AH687" i="1"/>
  <c r="AH56" i="1"/>
  <c r="AH233" i="1"/>
  <c r="AH839" i="1"/>
  <c r="AH1095" i="1"/>
  <c r="AH297" i="1"/>
  <c r="AH485" i="1"/>
  <c r="AH817" i="1"/>
  <c r="AH939" i="1"/>
  <c r="AH1128" i="1"/>
  <c r="AH866" i="1"/>
  <c r="AH42" i="1"/>
  <c r="AH583" i="1"/>
  <c r="AH257" i="1"/>
  <c r="AH872" i="1"/>
  <c r="AH581" i="1"/>
  <c r="AH255" i="1"/>
  <c r="AH694" i="1"/>
  <c r="AH591" i="1"/>
  <c r="AH162" i="1"/>
  <c r="AH262" i="1"/>
  <c r="AH753" i="1"/>
  <c r="AH757" i="1"/>
  <c r="AH932" i="1"/>
  <c r="AH509" i="1"/>
  <c r="AH884" i="1"/>
  <c r="AH582" i="1"/>
  <c r="AH934" i="1"/>
  <c r="AH870" i="1"/>
  <c r="AH23" i="1"/>
  <c r="AH953" i="1"/>
  <c r="AH889" i="1"/>
  <c r="AH355" i="1"/>
  <c r="AH1145" i="1"/>
  <c r="AH283" i="1"/>
  <c r="AH323" i="1"/>
  <c r="AH752" i="1"/>
  <c r="AH230" i="1"/>
  <c r="AH356" i="1"/>
  <c r="AH369" i="1"/>
  <c r="AH577" i="1"/>
  <c r="AH472" i="1"/>
  <c r="AH585" i="1"/>
  <c r="AH843" i="1"/>
  <c r="AH773" i="1"/>
  <c r="AH779" i="1"/>
  <c r="AH361" i="1"/>
  <c r="AH576" i="1"/>
  <c r="AH514" i="1"/>
  <c r="AH125" i="1"/>
  <c r="AH203" i="1"/>
  <c r="AH524" i="1"/>
  <c r="AH774" i="1"/>
  <c r="AH592" i="1"/>
  <c r="AH931" i="1"/>
  <c r="AH119" i="1"/>
  <c r="AH675" i="1"/>
  <c r="AH285" i="1"/>
  <c r="AH631" i="1"/>
  <c r="AH279" i="1"/>
  <c r="AH232" i="1"/>
  <c r="AH318" i="1"/>
  <c r="AH935" i="1"/>
  <c r="AH368" i="1"/>
  <c r="AH360" i="1"/>
  <c r="AH510" i="1"/>
  <c r="AH984" i="1"/>
  <c r="AH459" i="1"/>
  <c r="AH963" i="1"/>
  <c r="AH1017" i="1"/>
  <c r="AH16" i="1"/>
  <c r="AH1142" i="1"/>
  <c r="AH792" i="1"/>
  <c r="AH887" i="1"/>
  <c r="AH239" i="1"/>
  <c r="AH1163" i="1"/>
  <c r="AH599" i="1"/>
  <c r="AH366" i="1"/>
  <c r="AH1182" i="1"/>
  <c r="AH341" i="1"/>
  <c r="AH797" i="1"/>
  <c r="AH370" i="1"/>
  <c r="AH243" i="1"/>
  <c r="AH330" i="1"/>
  <c r="AH385" i="1"/>
  <c r="AH354" i="1"/>
  <c r="AH1051" i="1"/>
  <c r="AH635" i="1"/>
  <c r="AH57" i="1"/>
  <c r="AH775" i="1"/>
  <c r="AH665" i="1"/>
  <c r="AH358" i="1"/>
  <c r="AH857" i="1"/>
  <c r="AH1065" i="1"/>
  <c r="AH69" i="1"/>
  <c r="AH579" i="1"/>
  <c r="AH1086" i="1"/>
  <c r="AH656" i="1"/>
  <c r="AH414" i="1"/>
  <c r="AH392" i="1"/>
  <c r="AH36" i="1"/>
  <c r="AH1057" i="1"/>
  <c r="AH689" i="1"/>
  <c r="AH764" i="1"/>
  <c r="AH822" i="1"/>
  <c r="AH465" i="1"/>
  <c r="AH848" i="1"/>
  <c r="AH411" i="1"/>
  <c r="AH412" i="1"/>
  <c r="AH210" i="1"/>
  <c r="AH335" i="1"/>
  <c r="AH619" i="1"/>
  <c r="AH800" i="1"/>
  <c r="AH798" i="1"/>
  <c r="AH799" i="1"/>
  <c r="AH786" i="1"/>
  <c r="AH767" i="1"/>
  <c r="AH618" i="1"/>
  <c r="AH641" i="1"/>
  <c r="AH659" i="1"/>
  <c r="AH136" i="1"/>
  <c r="AH219" i="1"/>
  <c r="AH766" i="1"/>
  <c r="AH677" i="1"/>
  <c r="AH513" i="1"/>
  <c r="AH696" i="1"/>
  <c r="AH512" i="1"/>
  <c r="AH853" i="1"/>
  <c r="AH610" i="1"/>
  <c r="AH829" i="1"/>
  <c r="AH646" i="1"/>
  <c r="AH463" i="1"/>
  <c r="AH760" i="1"/>
  <c r="AH174" i="1"/>
  <c r="AH375" i="1"/>
  <c r="AH688" i="1"/>
  <c r="AH859" i="1"/>
  <c r="AH596" i="1"/>
  <c r="AH858" i="1"/>
  <c r="AH855" i="1"/>
  <c r="AH636" i="1"/>
  <c r="AH578" i="1"/>
  <c r="AH847" i="1"/>
  <c r="AH216" i="1"/>
  <c r="AH778" i="1"/>
  <c r="AH41" i="1"/>
  <c r="AH840" i="1"/>
  <c r="AH487" i="1"/>
  <c r="AH914" i="1"/>
  <c r="AH336" i="1"/>
  <c r="AH17" i="1"/>
  <c r="AH154" i="1"/>
  <c r="AH1080" i="1"/>
  <c r="AH838" i="1"/>
  <c r="AH519" i="1"/>
  <c r="AH511" i="1"/>
  <c r="AH480" i="1"/>
  <c r="AH460" i="1"/>
  <c r="AH421" i="1"/>
  <c r="AH457" i="1"/>
  <c r="AH423" i="1"/>
  <c r="AH814" i="1"/>
  <c r="AH164" i="1"/>
  <c r="AH221" i="1"/>
  <c r="AH242" i="1"/>
  <c r="AH655" i="1"/>
  <c r="AH801" i="1"/>
  <c r="AH572" i="1"/>
  <c r="AH1077" i="1"/>
  <c r="AH813" i="1"/>
  <c r="AH805" i="1"/>
  <c r="AH39" i="1"/>
  <c r="AH208" i="1"/>
  <c r="AH175" i="1"/>
  <c r="AH204" i="1"/>
  <c r="AH121" i="1"/>
  <c r="AH695" i="1"/>
  <c r="AH494" i="1"/>
  <c r="AH477" i="1"/>
  <c r="AH614" i="1"/>
  <c r="AH1064" i="1"/>
  <c r="AH398" i="1"/>
  <c r="AH389" i="1"/>
  <c r="AH793" i="1"/>
  <c r="AH686" i="1"/>
  <c r="AH826" i="1"/>
  <c r="AH785" i="1"/>
  <c r="AH783" i="1"/>
  <c r="AH215" i="1"/>
  <c r="AH206" i="1"/>
  <c r="AH254" i="1"/>
  <c r="AH748" i="1"/>
  <c r="AH131" i="1"/>
  <c r="AH229" i="1"/>
  <c r="AH587" i="1"/>
  <c r="AH652" i="1"/>
  <c r="AH580" i="1"/>
  <c r="AH654" i="1"/>
  <c r="AH908" i="1"/>
  <c r="AH1089" i="1"/>
  <c r="AH187" i="1"/>
  <c r="AH168" i="1"/>
  <c r="AH222" i="1"/>
  <c r="AH213" i="1"/>
  <c r="AH218" i="1"/>
  <c r="AH188" i="1"/>
  <c r="AH190" i="1"/>
  <c r="AH224" i="1"/>
  <c r="AH765" i="1"/>
  <c r="AH784" i="1"/>
  <c r="AH854" i="1"/>
  <c r="AH680" i="1"/>
  <c r="AH626" i="1"/>
  <c r="AH420" i="1"/>
  <c r="AH407" i="1"/>
  <c r="AH455" i="1"/>
  <c r="AH507" i="1"/>
  <c r="AH588" i="1"/>
  <c r="AH1090" i="1"/>
  <c r="AH1078" i="1"/>
  <c r="AH683" i="1"/>
  <c r="AH428" i="1"/>
  <c r="AH416" i="1"/>
  <c r="AH495" i="1"/>
  <c r="AH193" i="1"/>
  <c r="AH238" i="1"/>
  <c r="AH756" i="1"/>
  <c r="AH217" i="1"/>
  <c r="AH205" i="1"/>
  <c r="AH408" i="1"/>
  <c r="AH1062" i="1"/>
  <c r="AH1045" i="1"/>
  <c r="AH1054" i="1"/>
  <c r="AH240" i="1"/>
  <c r="AH225" i="1"/>
  <c r="AH227" i="1"/>
  <c r="AH231" i="1"/>
  <c r="AH640" i="1"/>
  <c r="AH1117" i="1"/>
  <c r="AH1109" i="1"/>
  <c r="AH1107" i="1"/>
  <c r="AH1152" i="1"/>
  <c r="AH1108" i="1"/>
  <c r="AH1150" i="1"/>
  <c r="AH1097" i="1"/>
  <c r="AH338" i="1"/>
  <c r="AH237" i="1"/>
  <c r="AH209" i="1"/>
  <c r="AH1079" i="1"/>
  <c r="AH435" i="1"/>
  <c r="AH1139" i="1"/>
  <c r="AH1149" i="1"/>
  <c r="AH1155" i="1"/>
  <c r="AH500" i="1"/>
  <c r="AH672" i="1"/>
  <c r="AH493" i="1"/>
  <c r="AH165" i="1"/>
  <c r="AH684" i="1"/>
  <c r="AH491" i="1"/>
  <c r="AH101" i="1"/>
  <c r="AH128" i="1"/>
  <c r="AH754" i="1"/>
  <c r="AH525" i="1"/>
  <c r="AH427" i="1"/>
  <c r="AH31" i="1"/>
  <c r="AH405" i="1"/>
  <c r="AH604" i="1"/>
  <c r="AH396" i="1"/>
  <c r="AH133" i="1"/>
  <c r="AH1146" i="1"/>
  <c r="AH461" i="1"/>
  <c r="AH456" i="1"/>
  <c r="AH367" i="1"/>
  <c r="AH15" i="1"/>
  <c r="AH373" i="1"/>
  <c r="AH126" i="1"/>
  <c r="AH1143" i="1"/>
  <c r="AH1144" i="1"/>
  <c r="AH503" i="1"/>
  <c r="AH761" i="1"/>
  <c r="AH102" i="1"/>
  <c r="AH479" i="1"/>
  <c r="AH642" i="1"/>
  <c r="AH422" i="1"/>
  <c r="AH651" i="1"/>
  <c r="AH693" i="1"/>
  <c r="AH622" i="1"/>
  <c r="AH33" i="1"/>
  <c r="AH650" i="1"/>
  <c r="AH471" i="1"/>
  <c r="AH617" i="1"/>
  <c r="AH105" i="1"/>
  <c r="AH501" i="1"/>
  <c r="AH445" i="1"/>
  <c r="AH400" i="1"/>
  <c r="AH362" i="1"/>
  <c r="AH639" i="1"/>
  <c r="AH676" i="1"/>
  <c r="AH660" i="1"/>
  <c r="AH103" i="1"/>
  <c r="AH662" i="1"/>
  <c r="AH671" i="1"/>
  <c r="AH74" i="1"/>
  <c r="AH450" i="1"/>
  <c r="AH467" i="1"/>
  <c r="AH474" i="1"/>
  <c r="AH616" i="1"/>
  <c r="AH758" i="1"/>
  <c r="AH690" i="1"/>
  <c r="AH851" i="1"/>
  <c r="AH697" i="1"/>
  <c r="AH1094" i="1"/>
  <c r="AH1115" i="1"/>
  <c r="AH1081" i="1"/>
  <c r="AH1124" i="1"/>
  <c r="AH1103" i="1"/>
  <c r="AH1106" i="1"/>
  <c r="AH1118" i="1"/>
  <c r="AH819" i="1"/>
  <c r="AH44" i="1"/>
  <c r="AH1157" i="1"/>
  <c r="AH796" i="1"/>
  <c r="AH981" i="1"/>
  <c r="AH14" i="1"/>
  <c r="AH401" i="1" l="1"/>
  <c r="AJ140" i="2"/>
  <c r="AH629" i="1"/>
  <c r="AJ269" i="2"/>
  <c r="AH431" i="1"/>
  <c r="AJ174" i="2"/>
  <c r="AJ175" i="2"/>
  <c r="AH475" i="1"/>
  <c r="AJ205" i="2"/>
  <c r="AH661" i="1"/>
  <c r="AJ285" i="2"/>
  <c r="AH1162" i="1"/>
  <c r="AJ439" i="2"/>
  <c r="AH502" i="1"/>
  <c r="AJ158" i="2"/>
  <c r="AJ159" i="2"/>
  <c r="AH611" i="1"/>
  <c r="AJ257" i="2"/>
  <c r="AH678" i="1"/>
  <c r="AJ294" i="2"/>
  <c r="AJ295" i="2"/>
  <c r="AH649" i="1"/>
  <c r="AJ281" i="2"/>
  <c r="AH673" i="1"/>
  <c r="AJ292" i="2"/>
  <c r="AH653" i="1"/>
  <c r="AJ282" i="2"/>
  <c r="AH223" i="1"/>
  <c r="AI223" i="1" s="1"/>
  <c r="AJ87" i="2"/>
  <c r="AH1088" i="1"/>
  <c r="AJ397" i="2"/>
  <c r="AJ398" i="2"/>
  <c r="AH200" i="1"/>
  <c r="AJ81" i="2"/>
  <c r="AH418" i="1"/>
  <c r="AJ165" i="2"/>
  <c r="AH132" i="1"/>
  <c r="AJ37" i="2"/>
  <c r="AH904" i="1"/>
  <c r="AJ361" i="2"/>
  <c r="AH464" i="1"/>
  <c r="AJ198" i="2"/>
  <c r="AH856" i="1"/>
  <c r="AJ344" i="2"/>
  <c r="AH468" i="1"/>
  <c r="AJ201" i="2"/>
  <c r="AJ200" i="2"/>
  <c r="AH1071" i="1"/>
  <c r="AJ419" i="2"/>
  <c r="AH852" i="1"/>
  <c r="AJ343" i="2"/>
  <c r="AH841" i="1"/>
  <c r="AJ338" i="2"/>
  <c r="AH816" i="1"/>
  <c r="AJ326" i="2"/>
  <c r="AH944" i="1"/>
  <c r="AJ389" i="2"/>
  <c r="AH882" i="1"/>
  <c r="AJ359" i="2"/>
  <c r="AH835" i="1"/>
  <c r="AJ335" i="2"/>
  <c r="AH863" i="1"/>
  <c r="AJ347" i="2"/>
  <c r="AH141" i="1"/>
  <c r="AJ43" i="2"/>
  <c r="AH516" i="1"/>
  <c r="AI516" i="1" s="1"/>
  <c r="AJ162" i="2"/>
  <c r="AK162" i="2" s="1"/>
  <c r="AH612" i="1"/>
  <c r="AJ258" i="2"/>
  <c r="AH1101" i="1"/>
  <c r="AJ428" i="2"/>
  <c r="AJ429" i="2"/>
  <c r="AH1110" i="1"/>
  <c r="AJ433" i="2"/>
  <c r="AH1105" i="1"/>
  <c r="AI1105" i="1" s="1"/>
  <c r="AJ432" i="2"/>
  <c r="AK432" i="2" s="1"/>
  <c r="AH637" i="1"/>
  <c r="AJ277" i="2"/>
  <c r="AJ275" i="2"/>
  <c r="AJ276" i="2"/>
  <c r="AH403" i="1"/>
  <c r="AJ141" i="2"/>
  <c r="AH433" i="1"/>
  <c r="AJ177" i="2"/>
  <c r="AJ178" i="2"/>
  <c r="AH426" i="1"/>
  <c r="AJ170" i="2"/>
  <c r="AJ171" i="2"/>
  <c r="AH794" i="1"/>
  <c r="AJ325" i="2"/>
  <c r="AH615" i="1"/>
  <c r="AJ261" i="2"/>
  <c r="AJ260" i="2"/>
  <c r="AH850" i="1"/>
  <c r="AJ342" i="2"/>
  <c r="AH1130" i="1"/>
  <c r="AJ438" i="2"/>
  <c r="AH454" i="1"/>
  <c r="AJ196" i="2"/>
  <c r="AH95" i="1"/>
  <c r="AJ20" i="2"/>
  <c r="AH332" i="1"/>
  <c r="AI332" i="1" s="1"/>
  <c r="AJ109" i="2"/>
  <c r="AH139" i="1"/>
  <c r="AJ41" i="2"/>
  <c r="AH348" i="1"/>
  <c r="AJ125" i="2"/>
  <c r="AH486" i="1"/>
  <c r="AJ212" i="2"/>
  <c r="AH441" i="1"/>
  <c r="AJ186" i="2"/>
  <c r="AH763" i="1"/>
  <c r="AJ310" i="2"/>
  <c r="AH620" i="1"/>
  <c r="AJ262" i="2"/>
  <c r="AH198" i="1"/>
  <c r="AJ80" i="2"/>
  <c r="AH1114" i="1"/>
  <c r="AJ437" i="2"/>
  <c r="AH1147" i="1"/>
  <c r="AJ443" i="2"/>
  <c r="AH442" i="1"/>
  <c r="AJ187" i="2"/>
  <c r="AH118" i="1"/>
  <c r="AJ30" i="2"/>
  <c r="AH194" i="1"/>
  <c r="AJ75" i="2"/>
  <c r="AH1069" i="1"/>
  <c r="AJ417" i="2"/>
  <c r="AH1063" i="1"/>
  <c r="AI1063" i="1" s="1"/>
  <c r="AJ413" i="2"/>
  <c r="AK413" i="2" s="1"/>
  <c r="AH1102" i="1"/>
  <c r="AJ430" i="2"/>
  <c r="AH492" i="1"/>
  <c r="AJ217" i="2"/>
  <c r="AH557" i="1"/>
  <c r="AJ237" i="2"/>
  <c r="AJ238" i="2"/>
  <c r="AJ239" i="2"/>
  <c r="AH682" i="1"/>
  <c r="AJ302" i="2"/>
  <c r="AJ301" i="2"/>
  <c r="AH383" i="1"/>
  <c r="AJ143" i="2"/>
  <c r="AH633" i="1"/>
  <c r="AJ272" i="2"/>
  <c r="AH226" i="1"/>
  <c r="AJ88" i="2"/>
  <c r="AH788" i="1"/>
  <c r="AJ319" i="2"/>
  <c r="AJ320" i="2"/>
  <c r="AH449" i="1"/>
  <c r="AJ192" i="2"/>
  <c r="AH787" i="1"/>
  <c r="AJ318" i="2"/>
  <c r="AH1046" i="1"/>
  <c r="AJ401" i="2"/>
  <c r="AH458" i="1"/>
  <c r="AJ197" i="2"/>
  <c r="AH197" i="1"/>
  <c r="AJ79" i="2"/>
  <c r="AH919" i="1"/>
  <c r="AI919" i="1" s="1"/>
  <c r="AJ372" i="2"/>
  <c r="AK372" i="2" s="1"/>
  <c r="AH349" i="1"/>
  <c r="AJ126" i="2"/>
  <c r="AH137" i="1"/>
  <c r="AJ40" i="2"/>
  <c r="AH834" i="1"/>
  <c r="AJ334" i="2"/>
  <c r="AH470" i="1"/>
  <c r="AJ203" i="2"/>
  <c r="AH104" i="1"/>
  <c r="AJ21" i="2"/>
  <c r="AH415" i="1"/>
  <c r="AJ163" i="2"/>
  <c r="AJ164" i="2"/>
  <c r="AH331" i="1"/>
  <c r="AJ108" i="2"/>
  <c r="AH344" i="1"/>
  <c r="AJ120" i="2"/>
  <c r="AJ121" i="2"/>
  <c r="AJ122" i="2"/>
  <c r="AH377" i="1"/>
  <c r="AJ147" i="2"/>
  <c r="AH679" i="1"/>
  <c r="AJ298" i="2"/>
  <c r="AJ297" i="2"/>
  <c r="AJ296" i="2"/>
  <c r="AH351" i="1"/>
  <c r="AJ129" i="2"/>
  <c r="AJ130" i="2"/>
  <c r="AJ135" i="2"/>
  <c r="AH347" i="1"/>
  <c r="AJ124" i="2"/>
  <c r="AH342" i="1"/>
  <c r="AJ118" i="2"/>
  <c r="AH340" i="1"/>
  <c r="AJ116" i="2"/>
  <c r="AJ117" i="2"/>
  <c r="AH669" i="1"/>
  <c r="AJ290" i="2"/>
  <c r="AH93" i="1"/>
  <c r="AJ447" i="2"/>
  <c r="AH929" i="1"/>
  <c r="AJ380" i="2"/>
  <c r="AJ379" i="2"/>
  <c r="AH930" i="1"/>
  <c r="AJ381" i="2"/>
  <c r="AH1075" i="1"/>
  <c r="AI1075" i="1" s="1"/>
  <c r="AJ423" i="2"/>
  <c r="AK423" i="2" s="1"/>
  <c r="AH912" i="1"/>
  <c r="AJ365" i="2"/>
  <c r="AJ369" i="2"/>
  <c r="AJ366" i="2"/>
  <c r="AJ364" i="2"/>
  <c r="AJ368" i="2"/>
  <c r="AJ367" i="2"/>
  <c r="AH950" i="1"/>
  <c r="AJ393" i="2"/>
  <c r="AH864" i="1"/>
  <c r="AI864" i="1" s="1"/>
  <c r="AJ348" i="2"/>
  <c r="AK348" i="2" s="1"/>
  <c r="AH878" i="1"/>
  <c r="AJ357" i="2"/>
  <c r="AH643" i="1"/>
  <c r="AJ278" i="2"/>
  <c r="AH286" i="1"/>
  <c r="AJ104" i="2"/>
  <c r="AH869" i="1"/>
  <c r="AJ351" i="2"/>
  <c r="AH772" i="1"/>
  <c r="AJ313" i="2"/>
  <c r="AH159" i="1"/>
  <c r="AJ48" i="2"/>
  <c r="AJ49" i="2"/>
  <c r="AH270" i="1"/>
  <c r="AI270" i="1" s="1"/>
  <c r="AJ99" i="2"/>
  <c r="AH871" i="1"/>
  <c r="AJ353" i="2"/>
  <c r="AJ352" i="2"/>
  <c r="AH940" i="1"/>
  <c r="AJ386" i="2"/>
  <c r="AH942" i="1"/>
  <c r="AJ387" i="2"/>
  <c r="AH284" i="1"/>
  <c r="AJ103" i="2"/>
  <c r="AH151" i="1"/>
  <c r="AJ28" i="2"/>
  <c r="AH9" i="1"/>
  <c r="AJ3" i="2"/>
  <c r="AH64" i="1"/>
  <c r="AJ17" i="2"/>
  <c r="AH948" i="1"/>
  <c r="AI948" i="1" s="1"/>
  <c r="AJ392" i="2"/>
  <c r="AK392" i="2" s="1"/>
  <c r="AH570" i="1"/>
  <c r="AJ220" i="2"/>
  <c r="AH906" i="1"/>
  <c r="AJ362" i="2"/>
  <c r="AH202" i="1"/>
  <c r="AJ82" i="2"/>
  <c r="AH391" i="1"/>
  <c r="AJ153" i="2"/>
  <c r="AH440" i="1"/>
  <c r="AJ185" i="2"/>
  <c r="AJ184" i="2"/>
  <c r="AH430" i="1"/>
  <c r="AJ173" i="2"/>
  <c r="AH135" i="1"/>
  <c r="AJ39" i="2"/>
  <c r="AH261" i="1"/>
  <c r="AJ95" i="2"/>
  <c r="AH357" i="1"/>
  <c r="AJ132" i="2"/>
  <c r="AH186" i="1"/>
  <c r="AJ70" i="2"/>
  <c r="AH555" i="1"/>
  <c r="AJ229" i="2"/>
  <c r="AJ230" i="2"/>
  <c r="AJ231" i="2"/>
  <c r="AJ232" i="2"/>
  <c r="AH1052" i="1"/>
  <c r="AJ404" i="2"/>
  <c r="AJ405" i="2"/>
  <c r="AH860" i="1"/>
  <c r="AJ345" i="2"/>
  <c r="AH328" i="1"/>
  <c r="AJ106" i="2"/>
  <c r="AH393" i="1"/>
  <c r="AJ136" i="2"/>
  <c r="AH625" i="1"/>
  <c r="AJ266" i="2"/>
  <c r="AH176" i="1"/>
  <c r="AJ62" i="2"/>
  <c r="AH182" i="1"/>
  <c r="AJ66" i="2"/>
  <c r="AH1169" i="1"/>
  <c r="AJ446" i="2"/>
  <c r="AH334" i="1"/>
  <c r="AJ112" i="2"/>
  <c r="AJ113" i="2"/>
  <c r="AJ134" i="2"/>
  <c r="AJ111" i="2"/>
  <c r="AH663" i="1"/>
  <c r="AJ286" i="2"/>
  <c r="AH436" i="1"/>
  <c r="AJ181" i="2"/>
  <c r="AJ180" i="2"/>
  <c r="AH83" i="1"/>
  <c r="AJ12" i="2"/>
  <c r="AH946" i="1"/>
  <c r="AJ391" i="2"/>
  <c r="AH923" i="1"/>
  <c r="AJ373" i="2"/>
  <c r="AH956" i="1"/>
  <c r="AJ396" i="2"/>
  <c r="AH943" i="1"/>
  <c r="AI943" i="1" s="1"/>
  <c r="AJ388" i="2"/>
  <c r="AK388" i="2" s="1"/>
  <c r="AH750" i="1"/>
  <c r="AJ303" i="2"/>
  <c r="AH399" i="1"/>
  <c r="AJ139" i="2"/>
  <c r="AH11" i="1"/>
  <c r="AJ4" i="2"/>
  <c r="AJ5" i="2"/>
  <c r="AH77" i="1"/>
  <c r="AJ19" i="2"/>
  <c r="AH1113" i="1"/>
  <c r="AJ436" i="2"/>
  <c r="AH452" i="1"/>
  <c r="AJ194" i="2"/>
  <c r="AH667" i="1"/>
  <c r="AJ289" i="2"/>
  <c r="AH346" i="1"/>
  <c r="AJ123" i="2"/>
  <c r="AH824" i="1"/>
  <c r="AJ328" i="2"/>
  <c r="AH634" i="1"/>
  <c r="AJ273" i="2"/>
  <c r="AJ274" i="2"/>
  <c r="AH632" i="1"/>
  <c r="AJ271" i="2"/>
  <c r="AH438" i="1"/>
  <c r="AJ182" i="2"/>
  <c r="AH482" i="1"/>
  <c r="AJ209" i="2"/>
  <c r="AH681" i="1"/>
  <c r="AJ299" i="2"/>
  <c r="AJ300" i="2"/>
  <c r="AH658" i="1"/>
  <c r="AJ284" i="2"/>
  <c r="AH451" i="1"/>
  <c r="AJ193" i="2"/>
  <c r="AH483" i="1"/>
  <c r="AJ210" i="2"/>
  <c r="AH339" i="1"/>
  <c r="AJ115" i="2"/>
  <c r="AH122" i="1"/>
  <c r="AJ31" i="2"/>
  <c r="AH130" i="1"/>
  <c r="AJ36" i="2"/>
  <c r="AH448" i="1"/>
  <c r="AI448" i="1" s="1"/>
  <c r="AJ191" i="2"/>
  <c r="AK191" i="2" s="1"/>
  <c r="AH123" i="1"/>
  <c r="AJ32" i="2"/>
  <c r="AH337" i="1"/>
  <c r="AJ114" i="2"/>
  <c r="AH647" i="1"/>
  <c r="AJ280" i="2"/>
  <c r="AH1099" i="1"/>
  <c r="AJ427" i="2"/>
  <c r="AH453" i="1"/>
  <c r="AJ195" i="2"/>
  <c r="AH161" i="1"/>
  <c r="AJ51" i="2"/>
  <c r="AJ50" i="2"/>
  <c r="AH473" i="1"/>
  <c r="AJ204" i="2"/>
  <c r="AH613" i="1"/>
  <c r="AJ259" i="2"/>
  <c r="AH192" i="1"/>
  <c r="AJ72" i="2"/>
  <c r="AJ73" i="2"/>
  <c r="AJ74" i="2"/>
  <c r="AH1111" i="1"/>
  <c r="AJ434" i="2"/>
  <c r="AH1096" i="1"/>
  <c r="AJ425" i="2"/>
  <c r="AH171" i="1"/>
  <c r="AJ59" i="2"/>
  <c r="AJ60" i="2"/>
  <c r="AH195" i="1"/>
  <c r="AJ76" i="2"/>
  <c r="AH666" i="1"/>
  <c r="AJ288" i="2"/>
  <c r="AH359" i="1"/>
  <c r="AJ133" i="2"/>
  <c r="AH1061" i="1"/>
  <c r="AJ412" i="2"/>
  <c r="AH830" i="1"/>
  <c r="AJ331" i="2"/>
  <c r="AH251" i="1"/>
  <c r="AI251" i="1" s="1"/>
  <c r="AJ92" i="2"/>
  <c r="AK92" i="2" s="1"/>
  <c r="AH575" i="1"/>
  <c r="AJ253" i="2"/>
  <c r="AJ252" i="2"/>
  <c r="AH554" i="1"/>
  <c r="AI554" i="1" s="1"/>
  <c r="AJ225" i="2"/>
  <c r="AK225" i="2" s="1"/>
  <c r="AJ226" i="2"/>
  <c r="AK226" i="2" s="1"/>
  <c r="AJ227" i="2"/>
  <c r="AK227" i="2" s="1"/>
  <c r="AJ228" i="2"/>
  <c r="AK228" i="2" s="1"/>
  <c r="AH556" i="1"/>
  <c r="AJ233" i="2"/>
  <c r="AJ234" i="2"/>
  <c r="AJ235" i="2"/>
  <c r="AJ236" i="2"/>
  <c r="AH791" i="1"/>
  <c r="AI791" i="1" s="1"/>
  <c r="AJ324" i="2"/>
  <c r="AK324" i="2" s="1"/>
  <c r="AJ323" i="2"/>
  <c r="AH397" i="1"/>
  <c r="AI397" i="1" s="1"/>
  <c r="AJ138" i="2"/>
  <c r="AK138" i="2" s="1"/>
  <c r="AH1112" i="1"/>
  <c r="AJ435" i="2"/>
  <c r="AH191" i="1"/>
  <c r="AJ71" i="2"/>
  <c r="AH627" i="1"/>
  <c r="AJ267" i="2"/>
  <c r="AH170" i="1"/>
  <c r="AJ57" i="2"/>
  <c r="AJ58" i="2"/>
  <c r="AH214" i="1"/>
  <c r="AJ85" i="2"/>
  <c r="AH1055" i="1"/>
  <c r="AJ407" i="2"/>
  <c r="AH439" i="1"/>
  <c r="AJ183" i="2"/>
  <c r="AH388" i="1"/>
  <c r="AJ152" i="2"/>
  <c r="AH333" i="1"/>
  <c r="AJ110" i="2"/>
  <c r="AH129" i="1"/>
  <c r="AJ35" i="2"/>
  <c r="AH915" i="1"/>
  <c r="AJ370" i="2"/>
  <c r="AH789" i="1"/>
  <c r="AJ321" i="2"/>
  <c r="AH1060" i="1"/>
  <c r="AJ411" i="2"/>
  <c r="AH831" i="1"/>
  <c r="AI831" i="1" s="1"/>
  <c r="AJ332" i="2"/>
  <c r="AK332" i="2" s="1"/>
  <c r="AH184" i="1"/>
  <c r="AJ68" i="2"/>
  <c r="AH846" i="1"/>
  <c r="AJ340" i="2"/>
  <c r="AH384" i="1"/>
  <c r="AJ144" i="2"/>
  <c r="AJ145" i="2"/>
  <c r="AH124" i="1"/>
  <c r="AJ33" i="2"/>
  <c r="AH481" i="1"/>
  <c r="AJ208" i="2"/>
  <c r="AH172" i="1"/>
  <c r="AJ61" i="2"/>
  <c r="AH70" i="1"/>
  <c r="AJ18" i="2"/>
  <c r="AH134" i="1"/>
  <c r="AJ38" i="2"/>
  <c r="AH875" i="1"/>
  <c r="AJ355" i="2"/>
  <c r="AH498" i="1"/>
  <c r="AJ156" i="2"/>
  <c r="AH825" i="1"/>
  <c r="AJ329" i="2"/>
  <c r="AH429" i="1"/>
  <c r="AJ172" i="2"/>
  <c r="AH478" i="1"/>
  <c r="AJ207" i="2"/>
  <c r="AH1092" i="1"/>
  <c r="AJ399" i="2"/>
  <c r="AH1056" i="1"/>
  <c r="AJ408" i="2"/>
  <c r="AH1068" i="1"/>
  <c r="AI1068" i="1" s="1"/>
  <c r="AJ416" i="2"/>
  <c r="AK416" i="2" s="1"/>
  <c r="AH1070" i="1"/>
  <c r="AJ418" i="2"/>
  <c r="AH350" i="1"/>
  <c r="AJ128" i="2"/>
  <c r="AJ127" i="2"/>
  <c r="AH196" i="1"/>
  <c r="AJ77" i="2"/>
  <c r="AJ78" i="2"/>
  <c r="AH927" i="1"/>
  <c r="AJ376" i="2"/>
  <c r="AH828" i="1"/>
  <c r="AJ330" i="2"/>
  <c r="AH945" i="1"/>
  <c r="AJ390" i="2"/>
  <c r="AH928" i="1"/>
  <c r="AJ377" i="2"/>
  <c r="AJ378" i="2"/>
  <c r="AH933" i="1"/>
  <c r="AI933" i="1" s="1"/>
  <c r="AJ382" i="2"/>
  <c r="AK382" i="2" s="1"/>
  <c r="AH868" i="1"/>
  <c r="AJ349" i="2"/>
  <c r="AJ350" i="2"/>
  <c r="AH883" i="1"/>
  <c r="AJ360" i="2"/>
  <c r="AH59" i="1"/>
  <c r="AJ16" i="2"/>
  <c r="AH759" i="1"/>
  <c r="AJ308" i="2"/>
  <c r="AJ307" i="2"/>
  <c r="AH601" i="1"/>
  <c r="AJ244" i="2"/>
  <c r="AH609" i="1"/>
  <c r="AJ248" i="2"/>
  <c r="AH212" i="1"/>
  <c r="AJ84" i="2"/>
  <c r="AH281" i="1"/>
  <c r="AJ102" i="2"/>
  <c r="AH769" i="1"/>
  <c r="AJ311" i="2"/>
  <c r="AH85" i="1"/>
  <c r="AI85" i="1" s="1"/>
  <c r="AJ14" i="2"/>
  <c r="AK14" i="2" s="1"/>
  <c r="AH181" i="1"/>
  <c r="AJ65" i="2"/>
  <c r="AH288" i="1"/>
  <c r="AJ105" i="2"/>
  <c r="AH670" i="1"/>
  <c r="AJ291" i="2"/>
  <c r="AH499" i="1"/>
  <c r="AJ157" i="2"/>
  <c r="AH874" i="1"/>
  <c r="AJ354" i="2"/>
  <c r="AH263" i="1"/>
  <c r="AJ96" i="2"/>
  <c r="AJ97" i="2"/>
  <c r="AH881" i="1"/>
  <c r="AJ358" i="2"/>
  <c r="AH269" i="1"/>
  <c r="AJ98" i="2"/>
  <c r="AH250" i="1"/>
  <c r="AJ91" i="2"/>
  <c r="AH80" i="1"/>
  <c r="AJ11" i="2"/>
  <c r="AH621" i="1"/>
  <c r="AJ263" i="2"/>
  <c r="AH1058" i="1"/>
  <c r="AJ424" i="2"/>
  <c r="AJ409" i="2"/>
  <c r="AH657" i="1"/>
  <c r="AJ283" i="2"/>
  <c r="AH424" i="1"/>
  <c r="AJ167" i="2"/>
  <c r="AJ168" i="2"/>
  <c r="AH488" i="1"/>
  <c r="AJ213" i="2"/>
  <c r="AJ214" i="2"/>
  <c r="AH496" i="1"/>
  <c r="AJ155" i="2"/>
  <c r="AH484" i="1"/>
  <c r="AJ211" i="2"/>
  <c r="AH1104" i="1"/>
  <c r="AJ431" i="2"/>
  <c r="AH352" i="1"/>
  <c r="AJ131" i="2"/>
  <c r="AH586" i="1"/>
  <c r="AJ255" i="2"/>
  <c r="AH664" i="1"/>
  <c r="AJ287" i="2"/>
  <c r="AH163" i="1"/>
  <c r="AJ52" i="2"/>
  <c r="AJ53" i="2"/>
  <c r="AH674" i="1"/>
  <c r="AJ293" i="2"/>
  <c r="AH228" i="1"/>
  <c r="AJ89" i="2"/>
  <c r="AH183" i="1"/>
  <c r="AJ67" i="2"/>
  <c r="AH446" i="1"/>
  <c r="AJ190" i="2"/>
  <c r="AH1066" i="1"/>
  <c r="AJ414" i="2"/>
  <c r="AH645" i="1"/>
  <c r="AJ279" i="2"/>
  <c r="AH444" i="1"/>
  <c r="AJ189" i="2"/>
  <c r="AJ188" i="2"/>
  <c r="AH343" i="1"/>
  <c r="AJ119" i="2"/>
  <c r="AH762" i="1"/>
  <c r="AJ309" i="2"/>
  <c r="AH1072" i="1"/>
  <c r="AJ420" i="2"/>
  <c r="AJ421" i="2"/>
  <c r="AH803" i="1"/>
  <c r="AJ316" i="2"/>
  <c r="AH1073" i="1"/>
  <c r="AJ422" i="2"/>
  <c r="AH574" i="1"/>
  <c r="AI574" i="1" s="1"/>
  <c r="AJ251" i="2"/>
  <c r="AK251" i="2" s="1"/>
  <c r="AH142" i="1"/>
  <c r="AJ44" i="2"/>
  <c r="AH386" i="1"/>
  <c r="AJ146" i="2"/>
  <c r="AH406" i="1"/>
  <c r="AJ142" i="2"/>
  <c r="AH274" i="1"/>
  <c r="AJ101" i="2"/>
  <c r="AH78" i="1"/>
  <c r="AJ9" i="2"/>
  <c r="AH49" i="1"/>
  <c r="AJ6" i="2"/>
  <c r="AH92" i="1"/>
  <c r="AJ15" i="2"/>
  <c r="AH256" i="1"/>
  <c r="AJ94" i="2"/>
  <c r="AH861" i="1"/>
  <c r="AJ346" i="2"/>
  <c r="AH469" i="1"/>
  <c r="AJ202" i="2"/>
  <c r="AH849" i="1"/>
  <c r="AJ341" i="2"/>
  <c r="AH590" i="1"/>
  <c r="AJ256" i="2"/>
  <c r="AH84" i="1"/>
  <c r="AJ13" i="2"/>
  <c r="AH755" i="1"/>
  <c r="AJ306" i="2"/>
  <c r="AH1148" i="1"/>
  <c r="AJ444" i="2"/>
  <c r="AH815" i="1"/>
  <c r="AI815" i="1" s="1"/>
  <c r="AJ337" i="2"/>
  <c r="AK337" i="2" s="1"/>
  <c r="AH379" i="1"/>
  <c r="AJ148" i="2"/>
  <c r="AJ149" i="2"/>
  <c r="AH1161" i="1"/>
  <c r="AJ440" i="2"/>
  <c r="AJ441" i="2"/>
  <c r="AJ445" i="2"/>
  <c r="AH434" i="1"/>
  <c r="AJ179" i="2"/>
  <c r="AH207" i="1"/>
  <c r="AJ83" i="2"/>
  <c r="AH1098" i="1"/>
  <c r="AJ426" i="2"/>
  <c r="AH628" i="1"/>
  <c r="AJ268" i="2"/>
  <c r="AH432" i="1"/>
  <c r="AJ176" i="2"/>
  <c r="AH155" i="1"/>
  <c r="AJ47" i="2"/>
  <c r="AH1141" i="1"/>
  <c r="AJ442" i="2"/>
  <c r="AH506" i="1"/>
  <c r="AJ161" i="2"/>
  <c r="AH1093" i="1"/>
  <c r="AJ400" i="2"/>
  <c r="AH553" i="1"/>
  <c r="AJ221" i="2"/>
  <c r="AJ222" i="2"/>
  <c r="AJ223" i="2"/>
  <c r="AJ224" i="2"/>
  <c r="AH844" i="1"/>
  <c r="AJ339" i="2"/>
  <c r="AH1053" i="1"/>
  <c r="AJ406" i="2"/>
  <c r="AH185" i="1"/>
  <c r="AJ69" i="2"/>
  <c r="AH907" i="1"/>
  <c r="AJ363" i="2"/>
  <c r="AH782" i="1"/>
  <c r="AJ314" i="2"/>
  <c r="AJ315" i="2"/>
  <c r="AH1049" i="1"/>
  <c r="AJ403" i="2"/>
  <c r="AH220" i="1"/>
  <c r="AJ86" i="2"/>
  <c r="AH178" i="1"/>
  <c r="AJ63" i="2"/>
  <c r="AJ64" i="2"/>
  <c r="AH169" i="1"/>
  <c r="AJ55" i="2"/>
  <c r="AJ56" i="2"/>
  <c r="AH558" i="1"/>
  <c r="AJ241" i="2"/>
  <c r="AJ242" i="2"/>
  <c r="AJ243" i="2"/>
  <c r="AJ240" i="2"/>
  <c r="AH623" i="1"/>
  <c r="AJ265" i="2"/>
  <c r="AJ264" i="2"/>
  <c r="AH1067" i="1"/>
  <c r="AJ415" i="2"/>
  <c r="AH419" i="1"/>
  <c r="AJ166" i="2"/>
  <c r="AH832" i="1"/>
  <c r="AJ333" i="2"/>
  <c r="AH117" i="1"/>
  <c r="AJ29" i="2"/>
  <c r="AH916" i="1"/>
  <c r="AJ371" i="2"/>
  <c r="AH127" i="1"/>
  <c r="AJ34" i="2"/>
  <c r="AH380" i="1"/>
  <c r="AJ150" i="2"/>
  <c r="AH166" i="1"/>
  <c r="AJ54" i="2"/>
  <c r="AH571" i="1"/>
  <c r="AJ249" i="2"/>
  <c r="AJ250" i="2"/>
  <c r="AH387" i="1"/>
  <c r="AJ151" i="2"/>
  <c r="AH790" i="1"/>
  <c r="AJ322" i="2"/>
  <c r="AH489" i="1"/>
  <c r="AJ215" i="2"/>
  <c r="AH476" i="1"/>
  <c r="AJ206" i="2"/>
  <c r="AH466" i="1"/>
  <c r="AJ199" i="2"/>
  <c r="AH150" i="1"/>
  <c r="AJ27" i="2"/>
  <c r="AJ26" i="2"/>
  <c r="AH116" i="1"/>
  <c r="AJ24" i="2"/>
  <c r="AH1059" i="1"/>
  <c r="AJ410" i="2"/>
  <c r="AH490" i="1"/>
  <c r="AJ216" i="2"/>
  <c r="AH79" i="1"/>
  <c r="AJ10" i="2"/>
  <c r="AH751" i="1"/>
  <c r="AJ304" i="2"/>
  <c r="AJ305" i="2"/>
  <c r="AH497" i="1"/>
  <c r="AJ218" i="2"/>
  <c r="AJ219" i="2"/>
  <c r="AH924" i="1"/>
  <c r="AJ374" i="2"/>
  <c r="AH936" i="1"/>
  <c r="AJ383" i="2"/>
  <c r="AH818" i="1"/>
  <c r="AJ327" i="2"/>
  <c r="AH1047" i="1"/>
  <c r="AJ402" i="2"/>
  <c r="AH954" i="1"/>
  <c r="AJ394" i="2"/>
  <c r="AH140" i="1"/>
  <c r="AJ42" i="2"/>
  <c r="AH605" i="1"/>
  <c r="AJ245" i="2"/>
  <c r="AH876" i="1"/>
  <c r="AJ356" i="2"/>
  <c r="AH608" i="1"/>
  <c r="AJ247" i="2"/>
  <c r="AH584" i="1"/>
  <c r="AJ254" i="2"/>
  <c r="AH771" i="1"/>
  <c r="AJ312" i="2"/>
  <c r="AH812" i="1"/>
  <c r="AJ336" i="2"/>
  <c r="AH149" i="1"/>
  <c r="AJ25" i="2"/>
  <c r="AH630" i="1"/>
  <c r="AJ270" i="2"/>
  <c r="AH955" i="1"/>
  <c r="AJ395" i="2"/>
  <c r="AH937" i="1"/>
  <c r="AJ384" i="2"/>
  <c r="AH76" i="1"/>
  <c r="AJ8" i="2"/>
  <c r="AH938" i="1"/>
  <c r="AJ385" i="2"/>
  <c r="AH804" i="1"/>
  <c r="AJ317" i="2"/>
  <c r="AH425" i="1"/>
  <c r="AJ169" i="2"/>
  <c r="AH607" i="1"/>
  <c r="AJ246" i="2"/>
  <c r="AH926" i="1"/>
  <c r="AJ375" i="2"/>
  <c r="AH249" i="1"/>
  <c r="AJ90" i="2"/>
  <c r="AH394" i="1"/>
  <c r="AJ137" i="2"/>
  <c r="AH113" i="1"/>
  <c r="AJ23" i="2"/>
  <c r="AJ22" i="2"/>
  <c r="AH62" i="1"/>
  <c r="AJ7" i="2"/>
  <c r="AH504" i="1"/>
  <c r="AJ160" i="2"/>
  <c r="AH329" i="1"/>
  <c r="AJ107" i="2"/>
  <c r="AH272" i="1"/>
  <c r="AJ100" i="2"/>
  <c r="AH153" i="1"/>
  <c r="AJ45" i="2"/>
  <c r="AJ46" i="2"/>
  <c r="AH879" i="1"/>
  <c r="AI879" i="1" s="1"/>
  <c r="AH508" i="1"/>
  <c r="AI508" i="1" s="1"/>
  <c r="AH746" i="1"/>
  <c r="AI746" i="1" s="1"/>
  <c r="AH959" i="1"/>
  <c r="AI959" i="1" s="1"/>
  <c r="AH522" i="1"/>
  <c r="AI522" i="1" s="1"/>
  <c r="AH1202" i="1"/>
  <c r="AI1202" i="1" s="1"/>
  <c r="AH309" i="1"/>
  <c r="AI309" i="1" s="1"/>
  <c r="AI493" i="1"/>
  <c r="AI1118" i="1"/>
  <c r="AI456" i="1"/>
  <c r="AI461" i="1"/>
  <c r="AI604" i="1"/>
  <c r="AI268" i="1"/>
  <c r="AI455" i="1"/>
  <c r="AI420" i="1"/>
  <c r="AI765" i="1"/>
  <c r="AI190" i="1"/>
  <c r="AI652" i="1"/>
  <c r="AI472" i="1"/>
  <c r="AI953" i="1"/>
  <c r="AI582" i="1"/>
  <c r="AI884" i="1"/>
  <c r="AI932" i="1"/>
  <c r="AI35" i="1"/>
  <c r="AI282" i="1"/>
  <c r="AI890" i="1"/>
  <c r="AI382" i="1"/>
  <c r="AI292" i="1"/>
  <c r="AI1183" i="1"/>
  <c r="AI271" i="1"/>
  <c r="AI732" i="1"/>
  <c r="AI371" i="1"/>
  <c r="AI747" i="1"/>
  <c r="AI1005" i="1"/>
  <c r="AI547" i="1"/>
  <c r="AI711" i="1"/>
  <c r="AI898" i="1"/>
  <c r="AI307" i="1"/>
  <c r="AI247" i="1"/>
  <c r="AI894" i="1"/>
  <c r="AI811" i="1"/>
  <c r="AI145" i="1"/>
  <c r="AI748" i="1"/>
  <c r="AI398" i="1"/>
  <c r="AI208" i="1"/>
  <c r="AI572" i="1"/>
  <c r="AI421" i="1"/>
  <c r="AI1145" i="1"/>
  <c r="AI889" i="1"/>
  <c r="AI644" i="1"/>
  <c r="AI275" i="1"/>
  <c r="AI260" i="1"/>
  <c r="AI53" i="1"/>
  <c r="AI1048" i="1"/>
  <c r="AI552" i="1"/>
  <c r="AI562" i="1"/>
  <c r="AI515" i="1"/>
  <c r="AI994" i="1"/>
  <c r="AI1205" i="1"/>
  <c r="AI654" i="1"/>
  <c r="AI858" i="1"/>
  <c r="AI174" i="1"/>
  <c r="AI800" i="1"/>
  <c r="AI635" i="1"/>
  <c r="AI592" i="1"/>
  <c r="AI774" i="1"/>
  <c r="AI71" i="1"/>
  <c r="AI877" i="1"/>
  <c r="AI823" i="1"/>
  <c r="AI189" i="1"/>
  <c r="AI836" i="1"/>
  <c r="AI320" i="1"/>
  <c r="AI22" i="1"/>
  <c r="AI685" i="1"/>
  <c r="AI1176" i="1"/>
  <c r="AI365" i="1"/>
  <c r="AI527" i="1"/>
  <c r="AI1179" i="1"/>
  <c r="AI435" i="1"/>
  <c r="AI640" i="1"/>
  <c r="AI1124" i="1"/>
  <c r="AI103" i="1"/>
  <c r="AI501" i="1"/>
  <c r="AI761" i="1"/>
  <c r="AI1144" i="1"/>
  <c r="AI15" i="1"/>
  <c r="AI1149" i="1"/>
  <c r="AI480" i="1"/>
  <c r="AI1080" i="1"/>
  <c r="AI154" i="1"/>
  <c r="AI17" i="1"/>
  <c r="AI487" i="1"/>
  <c r="AI797" i="1"/>
  <c r="AI887" i="1"/>
  <c r="AI16" i="1"/>
  <c r="AI585" i="1"/>
  <c r="AI583" i="1"/>
  <c r="AI865" i="1"/>
  <c r="AI1229" i="1"/>
  <c r="AI237" i="1"/>
  <c r="AK87" i="2"/>
  <c r="AI819" i="1"/>
  <c r="AI671" i="1"/>
  <c r="AI756" i="1"/>
  <c r="AI588" i="1"/>
  <c r="AI870" i="1"/>
  <c r="AI262" i="1"/>
  <c r="AI581" i="1"/>
  <c r="AI964" i="1"/>
  <c r="AI138" i="1"/>
  <c r="AI43" i="1"/>
  <c r="AI1171" i="1"/>
  <c r="AI277" i="1"/>
  <c r="AI98" i="1"/>
  <c r="AI18" i="1"/>
  <c r="AI234" i="1"/>
  <c r="AI1194" i="1"/>
  <c r="AI1204" i="1"/>
  <c r="AI1228" i="1"/>
  <c r="AI1225" i="1"/>
  <c r="AI1037" i="1"/>
  <c r="AI312" i="1"/>
  <c r="AI1125" i="1"/>
  <c r="AI1038" i="1"/>
  <c r="AI531" i="1"/>
  <c r="AI529" i="1"/>
  <c r="AI896" i="1"/>
  <c r="AI718" i="1"/>
  <c r="AI345" i="1"/>
  <c r="AI1139" i="1"/>
  <c r="AI578" i="1"/>
  <c r="AI335" i="1"/>
  <c r="AI1086" i="1"/>
  <c r="AI330" i="1"/>
  <c r="AI1076" i="1"/>
  <c r="AI958" i="1"/>
  <c r="AI258" i="1"/>
  <c r="AI719" i="1"/>
  <c r="AI918" i="1"/>
  <c r="AI543" i="1"/>
  <c r="AI300" i="1"/>
  <c r="AI992" i="1"/>
  <c r="AI144" i="1"/>
  <c r="AI1184" i="1"/>
  <c r="AI157" i="1"/>
  <c r="AI1155" i="1"/>
  <c r="AI677" i="1"/>
  <c r="AI136" i="1"/>
  <c r="AI243" i="1"/>
  <c r="AI524" i="1"/>
  <c r="AI726" i="1"/>
  <c r="AI745" i="1"/>
  <c r="AI1135" i="1"/>
  <c r="AI899" i="1"/>
  <c r="AI1215" i="1"/>
  <c r="AI1223" i="1"/>
  <c r="AI697" i="1"/>
  <c r="AI33" i="1"/>
  <c r="AI651" i="1"/>
  <c r="AI642" i="1"/>
  <c r="AI102" i="1"/>
  <c r="AI427" i="1"/>
  <c r="AI238" i="1"/>
  <c r="AI683" i="1"/>
  <c r="AI188" i="1"/>
  <c r="AI222" i="1"/>
  <c r="AI204" i="1"/>
  <c r="AI460" i="1"/>
  <c r="AI786" i="1"/>
  <c r="AI799" i="1"/>
  <c r="AI798" i="1"/>
  <c r="AI392" i="1"/>
  <c r="AI215" i="1"/>
  <c r="AI686" i="1"/>
  <c r="AI121" i="1"/>
  <c r="AI801" i="1"/>
  <c r="AI655" i="1"/>
  <c r="AI242" i="1"/>
  <c r="AI164" i="1"/>
  <c r="AI336" i="1"/>
  <c r="AI513" i="1"/>
  <c r="AI690" i="1"/>
  <c r="AI101" i="1"/>
  <c r="AI784" i="1"/>
  <c r="AI783" i="1"/>
  <c r="AI826" i="1"/>
  <c r="AI775" i="1"/>
  <c r="AI285" i="1"/>
  <c r="AI576" i="1"/>
  <c r="AI773" i="1"/>
  <c r="AI577" i="1"/>
  <c r="AI369" i="1"/>
  <c r="AI934" i="1"/>
  <c r="AI757" i="1"/>
  <c r="AI872" i="1"/>
  <c r="AI687" i="1"/>
  <c r="AI241" i="1"/>
  <c r="AI327" i="1"/>
  <c r="AI110" i="1"/>
  <c r="AI82" i="1"/>
  <c r="AI376" i="1"/>
  <c r="AI462" i="1"/>
  <c r="AI1151" i="1"/>
  <c r="AI273" i="1"/>
  <c r="AI108" i="1"/>
  <c r="AI27" i="1"/>
  <c r="AI319" i="1"/>
  <c r="AI38" i="1"/>
  <c r="AI561" i="1"/>
  <c r="AI75" i="1"/>
  <c r="AI1074" i="1"/>
  <c r="AI364" i="1"/>
  <c r="AI668" i="1"/>
  <c r="AI29" i="1"/>
  <c r="AI862" i="1"/>
  <c r="AI1158" i="1"/>
  <c r="AI363" i="1"/>
  <c r="AI61" i="1"/>
  <c r="AI236" i="1"/>
  <c r="AI4" i="1"/>
  <c r="AI5" i="1"/>
  <c r="AI1187" i="1"/>
  <c r="AI7" i="1"/>
  <c r="AI975" i="1"/>
  <c r="AI1153" i="1"/>
  <c r="AI540" i="1"/>
  <c r="AI734" i="1"/>
  <c r="AI980" i="1"/>
  <c r="AI538" i="1"/>
  <c r="AI979" i="1"/>
  <c r="AI1119" i="1"/>
  <c r="AI1011" i="1"/>
  <c r="AI1165" i="1"/>
  <c r="AI1000" i="1"/>
  <c r="AI304" i="1"/>
  <c r="AI1040" i="1"/>
  <c r="AI1218" i="1"/>
  <c r="AI549" i="1"/>
  <c r="AI1018" i="1"/>
  <c r="AI1137" i="1"/>
  <c r="AI589" i="1"/>
  <c r="AI885" i="1"/>
  <c r="AI1001" i="1"/>
  <c r="AI1044" i="1"/>
  <c r="AI1116" i="1"/>
  <c r="AI278" i="1"/>
  <c r="AI341" i="1"/>
  <c r="AI599" i="1"/>
  <c r="AI42" i="1"/>
  <c r="AI866" i="1"/>
  <c r="AI1128" i="1"/>
  <c r="AI485" i="1"/>
  <c r="AI233" i="1"/>
  <c r="AI276" i="1"/>
  <c r="AI925" i="1"/>
  <c r="AI505" i="1"/>
  <c r="AI559" i="1"/>
  <c r="AI777" i="1"/>
  <c r="AI606" i="1"/>
  <c r="AI962" i="1"/>
  <c r="AI905" i="1"/>
  <c r="AI324" i="1"/>
  <c r="AI1178" i="1"/>
  <c r="AI55" i="1"/>
  <c r="AI1100" i="1"/>
  <c r="AI573" i="1"/>
  <c r="AI770" i="1"/>
  <c r="AI177" i="1"/>
  <c r="AI806" i="1"/>
  <c r="AI965" i="1"/>
  <c r="AI143" i="1"/>
  <c r="AI974" i="1"/>
  <c r="AI985" i="1"/>
  <c r="AI997" i="1"/>
  <c r="AI705" i="1"/>
  <c r="AI544" i="1"/>
  <c r="AI707" i="1"/>
  <c r="AI1200" i="1"/>
  <c r="AI1198" i="1"/>
  <c r="AI372" i="1"/>
  <c r="AI1127" i="1"/>
  <c r="AI735" i="1"/>
  <c r="AI1159" i="1"/>
  <c r="AI1026" i="1"/>
  <c r="AI1084" i="1"/>
  <c r="AI1211" i="1"/>
  <c r="AI1039" i="1"/>
  <c r="AI521" i="1"/>
  <c r="AI1220" i="1"/>
  <c r="AI1021" i="1"/>
  <c r="AI737" i="1"/>
  <c r="AI1164" i="1"/>
  <c r="AI893" i="1"/>
  <c r="AI1019" i="1"/>
  <c r="AI1085" i="1"/>
  <c r="AI500" i="1"/>
  <c r="AI1107" i="1"/>
  <c r="AI187" i="1"/>
  <c r="AI512" i="1"/>
  <c r="AI766" i="1"/>
  <c r="AI465" i="1"/>
  <c r="AI36" i="1"/>
  <c r="AI109" i="1"/>
  <c r="AI51" i="1"/>
  <c r="AI729" i="1"/>
  <c r="AI474" i="1"/>
  <c r="AI639" i="1"/>
  <c r="AI672" i="1"/>
  <c r="AI240" i="1"/>
  <c r="AI254" i="1"/>
  <c r="AI778" i="1"/>
  <c r="AI696" i="1"/>
  <c r="AI659" i="1"/>
  <c r="AI69" i="1"/>
  <c r="AI665" i="1"/>
  <c r="AI931" i="1"/>
  <c r="AI63" i="1"/>
  <c r="AI1234" i="1"/>
  <c r="AI988" i="1"/>
  <c r="AI820" i="1"/>
  <c r="AI1166" i="1"/>
  <c r="AI467" i="1"/>
  <c r="AI1146" i="1"/>
  <c r="AI405" i="1"/>
  <c r="AI525" i="1"/>
  <c r="AI1079" i="1"/>
  <c r="AI193" i="1"/>
  <c r="AI507" i="1"/>
  <c r="AI407" i="1"/>
  <c r="AI229" i="1"/>
  <c r="AI477" i="1"/>
  <c r="AI695" i="1"/>
  <c r="AI838" i="1"/>
  <c r="AI636" i="1"/>
  <c r="AI463" i="1"/>
  <c r="AI646" i="1"/>
  <c r="AI610" i="1"/>
  <c r="AI767" i="1"/>
  <c r="AI792" i="1"/>
  <c r="AI510" i="1"/>
  <c r="AI368" i="1"/>
  <c r="AI232" i="1"/>
  <c r="AI279" i="1"/>
  <c r="AI753" i="1"/>
  <c r="AI1122" i="1"/>
  <c r="AI517" i="1"/>
  <c r="AI381" i="1"/>
  <c r="AI700" i="1"/>
  <c r="AI209" i="1"/>
  <c r="AI338" i="1"/>
  <c r="AI840" i="1"/>
  <c r="AI596" i="1"/>
  <c r="AI618" i="1"/>
  <c r="AI411" i="1"/>
  <c r="AI1057" i="1"/>
  <c r="AI358" i="1"/>
  <c r="AI1051" i="1"/>
  <c r="AI318" i="1"/>
  <c r="AI120" i="1"/>
  <c r="AI21" i="1"/>
  <c r="AI720" i="1"/>
  <c r="AI960" i="1"/>
  <c r="AI310" i="1"/>
  <c r="AI1081" i="1"/>
  <c r="AI851" i="1"/>
  <c r="AI660" i="1"/>
  <c r="AI445" i="1"/>
  <c r="AI617" i="1"/>
  <c r="AI1143" i="1"/>
  <c r="AI1097" i="1"/>
  <c r="AI1150" i="1"/>
  <c r="AI1117" i="1"/>
  <c r="AI225" i="1"/>
  <c r="AI408" i="1"/>
  <c r="AI495" i="1"/>
  <c r="AI1090" i="1"/>
  <c r="AI218" i="1"/>
  <c r="AI908" i="1"/>
  <c r="AI793" i="1"/>
  <c r="AI614" i="1"/>
  <c r="AI494" i="1"/>
  <c r="AI39" i="1"/>
  <c r="AI813" i="1"/>
  <c r="AI814" i="1"/>
  <c r="AI457" i="1"/>
  <c r="AI855" i="1"/>
  <c r="AI375" i="1"/>
  <c r="AI219" i="1"/>
  <c r="AI619" i="1"/>
  <c r="AI848" i="1"/>
  <c r="AI689" i="1"/>
  <c r="AI579" i="1"/>
  <c r="AI857" i="1"/>
  <c r="AI385" i="1"/>
  <c r="AI370" i="1"/>
  <c r="AI32" i="1"/>
  <c r="AI969" i="1"/>
  <c r="AI795" i="1"/>
  <c r="AI1156" i="1"/>
  <c r="AI1042" i="1"/>
  <c r="AI963" i="1"/>
  <c r="AI984" i="1"/>
  <c r="AI360" i="1"/>
  <c r="AI675" i="1"/>
  <c r="AI203" i="1"/>
  <c r="AI356" i="1"/>
  <c r="AI323" i="1"/>
  <c r="AI23" i="1"/>
  <c r="AI115" i="1"/>
  <c r="AI199" i="1"/>
  <c r="AI81" i="1"/>
  <c r="AI287" i="1"/>
  <c r="AI100" i="1"/>
  <c r="AI443" i="1"/>
  <c r="AI593" i="1"/>
  <c r="AI417" i="1"/>
  <c r="AI724" i="1"/>
  <c r="AI827" i="1"/>
  <c r="AI106" i="1"/>
  <c r="AI58" i="1"/>
  <c r="AI977" i="1"/>
  <c r="AI390" i="1"/>
  <c r="AI1035" i="1"/>
  <c r="AI244" i="1"/>
  <c r="AI1188" i="1"/>
  <c r="AI99" i="1"/>
  <c r="AI1189" i="1"/>
  <c r="AI13" i="1"/>
  <c r="AI264" i="1"/>
  <c r="AI265" i="1"/>
  <c r="AI1181" i="1"/>
  <c r="AI990" i="1"/>
  <c r="AI1132" i="1"/>
  <c r="AI947" i="1"/>
  <c r="AI1214" i="1"/>
  <c r="AI1213" i="1"/>
  <c r="AI891" i="1"/>
  <c r="AI802" i="1"/>
  <c r="AI1123" i="1"/>
  <c r="AI1009" i="1"/>
  <c r="AI1208" i="1"/>
  <c r="AI1207" i="1"/>
  <c r="AI1020" i="1"/>
  <c r="AI1027" i="1"/>
  <c r="AI713" i="1"/>
  <c r="AI922" i="1"/>
  <c r="AI701" i="1"/>
  <c r="AI983" i="1"/>
  <c r="AI119" i="1"/>
  <c r="AI297" i="1"/>
  <c r="AI602" i="1"/>
  <c r="AI90" i="1"/>
  <c r="AI776" i="1"/>
  <c r="AI1191" i="1"/>
  <c r="AI807" i="1"/>
  <c r="AI537" i="1"/>
  <c r="AI315" i="1"/>
  <c r="AI910" i="1"/>
  <c r="AI1173" i="1"/>
  <c r="AI162" i="1"/>
  <c r="AI10" i="1"/>
  <c r="AI551" i="1"/>
  <c r="AI65" i="1"/>
  <c r="AI296" i="1"/>
  <c r="AI1091" i="1"/>
  <c r="AI322" i="1"/>
  <c r="AI52" i="1"/>
  <c r="AI24" i="1"/>
  <c r="AI289" i="1"/>
  <c r="AI1140" i="1"/>
  <c r="AI72" i="1"/>
  <c r="AI266" i="1"/>
  <c r="AI837" i="1"/>
  <c r="AI648" i="1"/>
  <c r="AI447" i="1"/>
  <c r="AI91" i="1"/>
  <c r="AI568" i="1"/>
  <c r="AI47" i="1"/>
  <c r="AI897" i="1"/>
  <c r="AI6" i="1"/>
  <c r="AI8" i="1"/>
  <c r="AI1193" i="1"/>
  <c r="AI973" i="1"/>
  <c r="AI235" i="1"/>
  <c r="AI1196" i="1"/>
  <c r="AI731" i="1"/>
  <c r="AI706" i="1"/>
  <c r="AI303" i="1"/>
  <c r="AI998" i="1"/>
  <c r="AI1008" i="1"/>
  <c r="AI1126" i="1"/>
  <c r="AI413" i="1"/>
  <c r="AI1136" i="1"/>
  <c r="AI518" i="1"/>
  <c r="AI528" i="1"/>
  <c r="AI710" i="1"/>
  <c r="AI523" i="1"/>
  <c r="AI147" i="1"/>
  <c r="AI158" i="1"/>
  <c r="AI1221" i="1"/>
  <c r="AI1210" i="1"/>
  <c r="AI1029" i="1"/>
  <c r="AI1030" i="1"/>
  <c r="AI742" i="1"/>
  <c r="AI374" i="1"/>
  <c r="AI1034" i="1"/>
  <c r="AI716" i="1"/>
  <c r="AI530" i="1"/>
  <c r="AI246" i="1"/>
  <c r="AI902" i="1"/>
  <c r="AI970" i="1"/>
  <c r="AI353" i="1"/>
  <c r="AI662" i="1"/>
  <c r="AI471" i="1"/>
  <c r="AI854" i="1"/>
  <c r="AI1182" i="1"/>
  <c r="AI255" i="1"/>
  <c r="AI252" i="1"/>
  <c r="AI1157" i="1"/>
  <c r="AI1106" i="1"/>
  <c r="AI362" i="1"/>
  <c r="AI650" i="1"/>
  <c r="AI622" i="1"/>
  <c r="AI422" i="1"/>
  <c r="AI133" i="1"/>
  <c r="AI31" i="1"/>
  <c r="AI128" i="1"/>
  <c r="AI684" i="1"/>
  <c r="AI1108" i="1"/>
  <c r="AI1109" i="1"/>
  <c r="AI1045" i="1"/>
  <c r="AI626" i="1"/>
  <c r="AI221" i="1"/>
  <c r="AI519" i="1"/>
  <c r="AI914" i="1"/>
  <c r="AI216" i="1"/>
  <c r="AI688" i="1"/>
  <c r="AI760" i="1"/>
  <c r="AI829" i="1"/>
  <c r="AI853" i="1"/>
  <c r="AI1017" i="1"/>
  <c r="AI708" i="1"/>
  <c r="AI1219" i="1"/>
  <c r="AI105" i="1"/>
  <c r="AI126" i="1"/>
  <c r="AI367" i="1"/>
  <c r="AI168" i="1"/>
  <c r="AI414" i="1"/>
  <c r="AI981" i="1"/>
  <c r="AI14" i="1"/>
  <c r="AI44" i="1"/>
  <c r="AI1094" i="1"/>
  <c r="AI758" i="1"/>
  <c r="AI450" i="1"/>
  <c r="AI491" i="1"/>
  <c r="AI1062" i="1"/>
  <c r="AI217" i="1"/>
  <c r="AI416" i="1"/>
  <c r="AI580" i="1"/>
  <c r="AI206" i="1"/>
  <c r="AI805" i="1"/>
  <c r="AI822" i="1"/>
  <c r="AI366" i="1"/>
  <c r="AI1142" i="1"/>
  <c r="AI361" i="1"/>
  <c r="AI779" i="1"/>
  <c r="AI321" i="1"/>
  <c r="AI73" i="1"/>
  <c r="AI437" i="1"/>
  <c r="AI560" i="1"/>
  <c r="AI563" i="1"/>
  <c r="AI290" i="1"/>
  <c r="AI982" i="1"/>
  <c r="AI534" i="1"/>
  <c r="AI920" i="1"/>
  <c r="AI291" i="1"/>
  <c r="AI231" i="1"/>
  <c r="AI412" i="1"/>
  <c r="AI514" i="1"/>
  <c r="AI749" i="1"/>
  <c r="AI68" i="1"/>
  <c r="AI594" i="1"/>
  <c r="AI722" i="1"/>
  <c r="AI20" i="1"/>
  <c r="AI968" i="1"/>
  <c r="AI796" i="1"/>
  <c r="AI1103" i="1"/>
  <c r="AI1115" i="1"/>
  <c r="AI616" i="1"/>
  <c r="AI74" i="1"/>
  <c r="AI676" i="1"/>
  <c r="AI400" i="1"/>
  <c r="AI693" i="1"/>
  <c r="AI479" i="1"/>
  <c r="AI503" i="1"/>
  <c r="AI373" i="1"/>
  <c r="AI396" i="1"/>
  <c r="AI754" i="1"/>
  <c r="AI165" i="1"/>
  <c r="AI1152" i="1"/>
  <c r="AI227" i="1"/>
  <c r="AI1054" i="1"/>
  <c r="AI205" i="1"/>
  <c r="AI428" i="1"/>
  <c r="AI1078" i="1"/>
  <c r="AI680" i="1"/>
  <c r="AI1089" i="1"/>
  <c r="AI587" i="1"/>
  <c r="AI131" i="1"/>
  <c r="AI785" i="1"/>
  <c r="AI389" i="1"/>
  <c r="AI1064" i="1"/>
  <c r="AI1077" i="1"/>
  <c r="AI423" i="1"/>
  <c r="AI511" i="1"/>
  <c r="AI41" i="1"/>
  <c r="AI847" i="1"/>
  <c r="AI859" i="1"/>
  <c r="AI57" i="1"/>
  <c r="AI1163" i="1"/>
  <c r="AI843" i="1"/>
  <c r="AI230" i="1"/>
  <c r="AI752" i="1"/>
  <c r="AI355" i="1"/>
  <c r="AI591" i="1"/>
  <c r="AI257" i="1"/>
  <c r="AI939" i="1"/>
  <c r="AI1095" i="1"/>
  <c r="AI56" i="1"/>
  <c r="AI25" i="1"/>
  <c r="AI50" i="1"/>
  <c r="AI94" i="1"/>
  <c r="AI37" i="1"/>
  <c r="AI395" i="1"/>
  <c r="AI845" i="1"/>
  <c r="AI34" i="1"/>
  <c r="AI67" i="1"/>
  <c r="AI725" i="1"/>
  <c r="AI564" i="1"/>
  <c r="AI833" i="1"/>
  <c r="AI598" i="1"/>
  <c r="AI88" i="1"/>
  <c r="AI569" i="1"/>
  <c r="AI1190" i="1"/>
  <c r="AI302" i="1"/>
  <c r="AI892" i="1"/>
  <c r="AI97" i="1"/>
  <c r="AI107" i="1"/>
  <c r="AI175" i="1"/>
  <c r="AI180" i="1"/>
  <c r="AI45" i="1"/>
  <c r="AI1185" i="1"/>
  <c r="AI1087" i="1"/>
  <c r="AI112" i="1"/>
  <c r="AI730" i="1"/>
  <c r="AI728" i="1"/>
  <c r="AI641" i="1"/>
  <c r="AI210" i="1"/>
  <c r="AI764" i="1"/>
  <c r="AI656" i="1"/>
  <c r="AI1065" i="1"/>
  <c r="AI354" i="1"/>
  <c r="AI239" i="1"/>
  <c r="AI459" i="1"/>
  <c r="AI935" i="1"/>
  <c r="AI631" i="1"/>
  <c r="AI125" i="1"/>
  <c r="AI283" i="1"/>
  <c r="AI509" i="1"/>
  <c r="AI694" i="1"/>
  <c r="AI817" i="1"/>
  <c r="AI839" i="1"/>
  <c r="AI114" i="1"/>
  <c r="AI880" i="1"/>
  <c r="AI1170" i="1"/>
  <c r="AI26" i="1"/>
  <c r="AI326" i="1"/>
  <c r="AI821" i="1"/>
  <c r="AI867" i="1"/>
  <c r="AI949" i="1"/>
  <c r="AI66" i="1"/>
  <c r="AI28" i="1"/>
  <c r="AI565" i="1"/>
  <c r="AI298" i="1"/>
  <c r="AI567" i="1"/>
  <c r="AI259" i="1"/>
  <c r="AI54" i="1"/>
  <c r="AI48" i="1"/>
  <c r="AI727" i="1"/>
  <c r="AI378" i="1"/>
  <c r="AI96" i="1"/>
  <c r="AI245" i="1"/>
  <c r="AI873" i="1"/>
  <c r="AI951" i="1"/>
  <c r="AI809" i="1"/>
  <c r="AI1131" i="1"/>
  <c r="AI253" i="1"/>
  <c r="AI280" i="1"/>
  <c r="AI40" i="1"/>
  <c r="AI1177" i="1"/>
  <c r="AI533" i="1"/>
  <c r="AI12" i="1"/>
  <c r="AI409" i="1"/>
  <c r="AI909" i="1"/>
  <c r="AI691" i="1"/>
  <c r="AI1154" i="1"/>
  <c r="AI692" i="1"/>
  <c r="AI160" i="1"/>
  <c r="AI702" i="1"/>
  <c r="AI1195" i="1"/>
  <c r="AI1180" i="1"/>
  <c r="AI999" i="1"/>
  <c r="AI995" i="1"/>
  <c r="AI545" i="1"/>
  <c r="AI542" i="1"/>
  <c r="AI709" i="1"/>
  <c r="AI1015" i="1"/>
  <c r="AI1186" i="1"/>
  <c r="AI895" i="1"/>
  <c r="AI1031" i="1"/>
  <c r="AI715" i="1"/>
  <c r="AI961" i="1"/>
  <c r="AI993" i="1"/>
  <c r="AI1050" i="1"/>
  <c r="AI566" i="1"/>
  <c r="AI723" i="1"/>
  <c r="AI410" i="1"/>
  <c r="AI550" i="1"/>
  <c r="AI19" i="1"/>
  <c r="AI167" i="1"/>
  <c r="AI317" i="1"/>
  <c r="AI712" i="1"/>
  <c r="AI721" i="1"/>
  <c r="AI60" i="1"/>
  <c r="AI941" i="1"/>
  <c r="AI597" i="1"/>
  <c r="AI152" i="1"/>
  <c r="AI30" i="1"/>
  <c r="AI316" i="1"/>
  <c r="AI967" i="1"/>
  <c r="AI917" i="1"/>
  <c r="AI624" i="1"/>
  <c r="AI1175" i="1"/>
  <c r="AI1172" i="1"/>
  <c r="AI294" i="1"/>
  <c r="AI595" i="1"/>
  <c r="AI966" i="1"/>
  <c r="AI886" i="1"/>
  <c r="AI976" i="1"/>
  <c r="AI295" i="1"/>
  <c r="AI703" i="1"/>
  <c r="AI305" i="1"/>
  <c r="AI541" i="1"/>
  <c r="AI987" i="1"/>
  <c r="AI704" i="1"/>
  <c r="AI996" i="1"/>
  <c r="AI548" i="1"/>
  <c r="AI1120" i="1"/>
  <c r="AI156" i="1"/>
  <c r="AI1082" i="1"/>
  <c r="AI911" i="1"/>
  <c r="AI1121" i="1"/>
  <c r="AI1023" i="1"/>
  <c r="AI901" i="1"/>
  <c r="AI717" i="1"/>
  <c r="AI741" i="1"/>
  <c r="AI1230" i="1"/>
  <c r="AI1041" i="1"/>
  <c r="AI1138" i="1"/>
  <c r="AI952" i="1"/>
  <c r="AI173" i="1"/>
  <c r="AI989" i="1"/>
  <c r="AI978" i="1"/>
  <c r="AI539" i="1"/>
  <c r="AI971" i="1"/>
  <c r="AI1212" i="1"/>
  <c r="AI1216" i="1"/>
  <c r="AI986" i="1"/>
  <c r="AI991" i="1"/>
  <c r="AI301" i="1"/>
  <c r="AI1134" i="1"/>
  <c r="AI921" i="1"/>
  <c r="AI1006" i="1"/>
  <c r="AI1007" i="1"/>
  <c r="AI308" i="1"/>
  <c r="AI1201" i="1"/>
  <c r="AI738" i="1"/>
  <c r="AI780" i="1"/>
  <c r="AI1222" i="1"/>
  <c r="AI736" i="1"/>
  <c r="AI1022" i="1"/>
  <c r="AI1233" i="1"/>
  <c r="AI313" i="1"/>
  <c r="AI314" i="1"/>
  <c r="AI1032" i="1"/>
  <c r="AI1033" i="1"/>
  <c r="AI1231" i="1"/>
  <c r="AI903" i="1"/>
  <c r="AI1083" i="1"/>
  <c r="AI306" i="1"/>
  <c r="AI1203" i="1"/>
  <c r="AI267" i="1"/>
  <c r="AI638" i="1"/>
  <c r="AI87" i="1"/>
  <c r="AI86" i="1"/>
  <c r="AI972" i="1"/>
  <c r="AI213" i="1"/>
  <c r="AI224" i="1"/>
  <c r="AI179" i="1"/>
  <c r="AI299" i="1"/>
  <c r="AI293" i="1"/>
  <c r="AI532" i="1"/>
  <c r="AI1217" i="1"/>
  <c r="AI913" i="1"/>
  <c r="AI546" i="1"/>
  <c r="AI1002" i="1"/>
  <c r="AI1003" i="1"/>
  <c r="AI1012" i="1"/>
  <c r="AI1199" i="1"/>
  <c r="AI1014" i="1"/>
  <c r="AI600" i="1"/>
  <c r="AI526" i="1"/>
  <c r="AI146" i="1"/>
  <c r="AI1224" i="1"/>
  <c r="AI1209" i="1"/>
  <c r="AI810" i="1"/>
  <c r="AI1024" i="1"/>
  <c r="AI699" i="1"/>
  <c r="AI1227" i="1"/>
  <c r="AI1174" i="1"/>
  <c r="AI739" i="1"/>
  <c r="AI781" i="1"/>
  <c r="AI1160" i="1"/>
  <c r="AI111" i="1"/>
  <c r="AI1043" i="1"/>
  <c r="AI1129" i="1"/>
  <c r="AI888" i="1"/>
  <c r="AI698" i="1"/>
  <c r="AI1004" i="1"/>
  <c r="AI808" i="1"/>
  <c r="AI520" i="1"/>
  <c r="AI1028" i="1"/>
  <c r="AI1010" i="1"/>
  <c r="AI1197" i="1"/>
  <c r="AI733" i="1"/>
  <c r="AI1016" i="1"/>
  <c r="AI1167" i="1"/>
  <c r="AI900" i="1"/>
  <c r="AI768" i="1"/>
  <c r="AI1206" i="1"/>
  <c r="AI714" i="1"/>
  <c r="AI744" i="1"/>
  <c r="AI1168" i="1"/>
  <c r="AI1025" i="1"/>
  <c r="AI1226" i="1"/>
  <c r="AI1036" i="1"/>
  <c r="AI311" i="1"/>
  <c r="AI743" i="1"/>
  <c r="AI1013" i="1"/>
  <c r="AI1232" i="1"/>
  <c r="AI148" i="1"/>
  <c r="AI1192" i="1"/>
  <c r="AI211" i="1"/>
  <c r="AI402" i="1"/>
  <c r="AI404" i="1"/>
  <c r="AC20" i="2"/>
  <c r="AC26" i="2"/>
  <c r="AC27" i="2"/>
  <c r="AC45" i="2"/>
  <c r="AC46" i="2"/>
  <c r="AC47" i="2"/>
  <c r="AC48" i="2"/>
  <c r="AC49" i="2"/>
  <c r="AC52" i="2"/>
  <c r="AC53" i="2"/>
  <c r="AC54" i="2"/>
  <c r="AC55" i="2"/>
  <c r="AC56" i="2"/>
  <c r="AC57" i="2"/>
  <c r="AC58" i="2"/>
  <c r="AC59" i="2"/>
  <c r="AC60" i="2"/>
  <c r="AC63" i="2"/>
  <c r="AC64" i="2"/>
  <c r="AC77" i="2"/>
  <c r="AC78" i="2"/>
  <c r="AC96" i="2"/>
  <c r="AC97" i="2"/>
  <c r="AC111" i="2"/>
  <c r="AC112" i="2"/>
  <c r="AC113" i="2"/>
  <c r="AC116" i="2"/>
  <c r="AC117" i="2"/>
  <c r="AC120" i="2"/>
  <c r="AC121" i="2"/>
  <c r="AC122" i="2"/>
  <c r="AC127" i="2"/>
  <c r="AC128" i="2"/>
  <c r="AC134" i="2"/>
  <c r="AC144" i="2"/>
  <c r="AC145" i="2"/>
  <c r="AC148" i="2"/>
  <c r="AC149" i="2"/>
  <c r="AC158" i="2"/>
  <c r="AC159" i="2"/>
  <c r="AC218" i="2"/>
  <c r="AC219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60" i="2"/>
  <c r="AC261" i="2"/>
  <c r="AC273" i="2"/>
  <c r="AC274" i="2"/>
  <c r="AC303" i="2"/>
  <c r="AC304" i="2"/>
  <c r="AC305" i="2"/>
  <c r="AC307" i="2"/>
  <c r="AC308" i="2"/>
  <c r="AC364" i="2"/>
  <c r="AC365" i="2"/>
  <c r="AC366" i="2"/>
  <c r="AC367" i="2"/>
  <c r="AC368" i="2"/>
  <c r="AC369" i="2"/>
  <c r="AC377" i="2"/>
  <c r="AC378" i="2"/>
  <c r="AC383" i="2"/>
  <c r="AC397" i="2"/>
  <c r="AC398" i="2"/>
  <c r="AC406" i="2"/>
  <c r="AC409" i="2"/>
  <c r="AC420" i="2"/>
  <c r="AC421" i="2"/>
  <c r="AC424" i="2"/>
  <c r="AC440" i="2"/>
  <c r="AC441" i="2"/>
  <c r="AC445" i="2"/>
  <c r="AC16" i="2"/>
  <c r="AC17" i="2"/>
  <c r="AC18" i="2"/>
  <c r="AC19" i="2"/>
  <c r="AC21" i="2"/>
  <c r="AC22" i="2"/>
  <c r="AC23" i="2"/>
  <c r="AC24" i="2"/>
  <c r="AC25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50" i="2"/>
  <c r="AC51" i="2"/>
  <c r="AC61" i="2"/>
  <c r="AC62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4" i="2"/>
  <c r="AC95" i="2"/>
  <c r="AC98" i="2"/>
  <c r="AC99" i="2"/>
  <c r="AC101" i="2"/>
  <c r="AC102" i="2"/>
  <c r="AC103" i="2"/>
  <c r="AC104" i="2"/>
  <c r="AC105" i="2"/>
  <c r="AC106" i="2"/>
  <c r="AC107" i="2"/>
  <c r="AC108" i="2"/>
  <c r="AC109" i="2"/>
  <c r="AC110" i="2"/>
  <c r="AC114" i="2"/>
  <c r="AC115" i="2"/>
  <c r="AC118" i="2"/>
  <c r="AC119" i="2"/>
  <c r="AC123" i="2"/>
  <c r="AC124" i="2"/>
  <c r="AC125" i="2"/>
  <c r="AC126" i="2"/>
  <c r="AC129" i="2"/>
  <c r="AC130" i="2"/>
  <c r="AC131" i="2"/>
  <c r="AC132" i="2"/>
  <c r="AC133" i="2"/>
  <c r="AC135" i="2"/>
  <c r="AC136" i="2"/>
  <c r="AC137" i="2"/>
  <c r="AC138" i="2"/>
  <c r="AC139" i="2"/>
  <c r="AC140" i="2"/>
  <c r="AC141" i="2"/>
  <c r="AC142" i="2"/>
  <c r="AC143" i="2"/>
  <c r="AC146" i="2"/>
  <c r="AC147" i="2"/>
  <c r="AC150" i="2"/>
  <c r="AC151" i="2"/>
  <c r="AC152" i="2"/>
  <c r="AC153" i="2"/>
  <c r="AC155" i="2"/>
  <c r="AC156" i="2"/>
  <c r="AC157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20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2" i="2"/>
  <c r="AC263" i="2"/>
  <c r="AC264" i="2"/>
  <c r="AC265" i="2"/>
  <c r="AC266" i="2"/>
  <c r="AC267" i="2"/>
  <c r="AC268" i="2"/>
  <c r="AC269" i="2"/>
  <c r="AC270" i="2"/>
  <c r="AC271" i="2"/>
  <c r="AC272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6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4" i="2"/>
  <c r="AC355" i="2"/>
  <c r="AC356" i="2"/>
  <c r="AC357" i="2"/>
  <c r="AC358" i="2"/>
  <c r="AC359" i="2"/>
  <c r="AC360" i="2"/>
  <c r="AC361" i="2"/>
  <c r="AC362" i="2"/>
  <c r="AC363" i="2"/>
  <c r="AC370" i="2"/>
  <c r="AC371" i="2"/>
  <c r="AC372" i="2"/>
  <c r="AC373" i="2"/>
  <c r="AC374" i="2"/>
  <c r="AC375" i="2"/>
  <c r="AC376" i="2"/>
  <c r="AC379" i="2"/>
  <c r="AC380" i="2"/>
  <c r="AC381" i="2"/>
  <c r="AC382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9" i="2"/>
  <c r="AC400" i="2"/>
  <c r="AC401" i="2"/>
  <c r="AC402" i="2"/>
  <c r="AC403" i="2"/>
  <c r="AC404" i="2"/>
  <c r="AC405" i="2"/>
  <c r="AC407" i="2"/>
  <c r="AC408" i="2"/>
  <c r="AC410" i="2"/>
  <c r="AC411" i="2"/>
  <c r="AC412" i="2"/>
  <c r="AC413" i="2"/>
  <c r="AC414" i="2"/>
  <c r="AC415" i="2"/>
  <c r="AC416" i="2"/>
  <c r="AC417" i="2"/>
  <c r="AC418" i="2"/>
  <c r="AC419" i="2"/>
  <c r="AC422" i="2"/>
  <c r="AC423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2" i="2"/>
  <c r="AC443" i="2"/>
  <c r="AC444" i="2"/>
  <c r="AC446" i="2"/>
  <c r="AC100" i="2"/>
  <c r="AC352" i="2"/>
  <c r="AC353" i="2"/>
  <c r="AC4" i="2"/>
  <c r="AC5" i="2"/>
  <c r="AC3" i="2"/>
  <c r="AC6" i="2"/>
  <c r="AC7" i="2"/>
  <c r="AC8" i="2"/>
  <c r="AC9" i="2"/>
  <c r="AC10" i="2"/>
  <c r="AC11" i="2"/>
  <c r="AC12" i="2"/>
  <c r="AC13" i="2"/>
  <c r="AC14" i="2"/>
  <c r="AC15" i="2"/>
  <c r="AC447" i="2"/>
  <c r="AD20" i="2"/>
  <c r="AD26" i="2"/>
  <c r="AD27" i="2"/>
  <c r="AD45" i="2"/>
  <c r="AD46" i="2"/>
  <c r="AD47" i="2"/>
  <c r="AD48" i="2"/>
  <c r="AD49" i="2"/>
  <c r="AD52" i="2"/>
  <c r="AD53" i="2"/>
  <c r="AD54" i="2"/>
  <c r="AD55" i="2"/>
  <c r="AD56" i="2"/>
  <c r="AD57" i="2"/>
  <c r="AD58" i="2"/>
  <c r="AD59" i="2"/>
  <c r="AD60" i="2"/>
  <c r="AD63" i="2"/>
  <c r="AD64" i="2"/>
  <c r="AD77" i="2"/>
  <c r="AD78" i="2"/>
  <c r="AD96" i="2"/>
  <c r="AD97" i="2"/>
  <c r="AD111" i="2"/>
  <c r="AD112" i="2"/>
  <c r="AD113" i="2"/>
  <c r="AD116" i="2"/>
  <c r="AD117" i="2"/>
  <c r="AD120" i="2"/>
  <c r="AD121" i="2"/>
  <c r="AD122" i="2"/>
  <c r="AD127" i="2"/>
  <c r="AD128" i="2"/>
  <c r="AD134" i="2"/>
  <c r="AD144" i="2"/>
  <c r="AD145" i="2"/>
  <c r="AD148" i="2"/>
  <c r="AD149" i="2"/>
  <c r="AD158" i="2"/>
  <c r="AD159" i="2"/>
  <c r="AD218" i="2"/>
  <c r="AD219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60" i="2"/>
  <c r="AD261" i="2"/>
  <c r="AD273" i="2"/>
  <c r="AD274" i="2"/>
  <c r="AD303" i="2"/>
  <c r="AD304" i="2"/>
  <c r="AD305" i="2"/>
  <c r="AD307" i="2"/>
  <c r="AD308" i="2"/>
  <c r="AD364" i="2"/>
  <c r="AD365" i="2"/>
  <c r="AD366" i="2"/>
  <c r="AD367" i="2"/>
  <c r="AD368" i="2"/>
  <c r="AD369" i="2"/>
  <c r="AD377" i="2"/>
  <c r="AD378" i="2"/>
  <c r="AD383" i="2"/>
  <c r="AD397" i="2"/>
  <c r="AD398" i="2"/>
  <c r="AD406" i="2"/>
  <c r="AD409" i="2"/>
  <c r="AD420" i="2"/>
  <c r="AD421" i="2"/>
  <c r="AD424" i="2"/>
  <c r="AD440" i="2"/>
  <c r="AD441" i="2"/>
  <c r="AD445" i="2"/>
  <c r="AD16" i="2"/>
  <c r="AD17" i="2"/>
  <c r="AD18" i="2"/>
  <c r="AD19" i="2"/>
  <c r="AD21" i="2"/>
  <c r="AD22" i="2"/>
  <c r="AD23" i="2"/>
  <c r="AD24" i="2"/>
  <c r="AD25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50" i="2"/>
  <c r="AD51" i="2"/>
  <c r="AD61" i="2"/>
  <c r="AD62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4" i="2"/>
  <c r="AD95" i="2"/>
  <c r="AD98" i="2"/>
  <c r="AD99" i="2"/>
  <c r="AD101" i="2"/>
  <c r="AD102" i="2"/>
  <c r="AD103" i="2"/>
  <c r="AD104" i="2"/>
  <c r="AD105" i="2"/>
  <c r="AD106" i="2"/>
  <c r="AD107" i="2"/>
  <c r="AD108" i="2"/>
  <c r="AD109" i="2"/>
  <c r="AD110" i="2"/>
  <c r="AD114" i="2"/>
  <c r="AD115" i="2"/>
  <c r="AD118" i="2"/>
  <c r="AD119" i="2"/>
  <c r="AD123" i="2"/>
  <c r="AD124" i="2"/>
  <c r="AD125" i="2"/>
  <c r="AD126" i="2"/>
  <c r="AD129" i="2"/>
  <c r="AD130" i="2"/>
  <c r="AD131" i="2"/>
  <c r="AD132" i="2"/>
  <c r="AD133" i="2"/>
  <c r="AD135" i="2"/>
  <c r="AD136" i="2"/>
  <c r="AD137" i="2"/>
  <c r="AD138" i="2"/>
  <c r="AD139" i="2"/>
  <c r="AD140" i="2"/>
  <c r="AD141" i="2"/>
  <c r="AD142" i="2"/>
  <c r="AD143" i="2"/>
  <c r="AD146" i="2"/>
  <c r="AD147" i="2"/>
  <c r="AD150" i="2"/>
  <c r="AD151" i="2"/>
  <c r="AD152" i="2"/>
  <c r="AD153" i="2"/>
  <c r="AD155" i="2"/>
  <c r="AD156" i="2"/>
  <c r="AD157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20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2" i="2"/>
  <c r="AD263" i="2"/>
  <c r="AD264" i="2"/>
  <c r="AD265" i="2"/>
  <c r="AD266" i="2"/>
  <c r="AD267" i="2"/>
  <c r="AD268" i="2"/>
  <c r="AD269" i="2"/>
  <c r="AD270" i="2"/>
  <c r="AD271" i="2"/>
  <c r="AD272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6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4" i="2"/>
  <c r="AD355" i="2"/>
  <c r="AD356" i="2"/>
  <c r="AD357" i="2"/>
  <c r="AD358" i="2"/>
  <c r="AD359" i="2"/>
  <c r="AD360" i="2"/>
  <c r="AD361" i="2"/>
  <c r="AD362" i="2"/>
  <c r="AD363" i="2"/>
  <c r="AD370" i="2"/>
  <c r="AD371" i="2"/>
  <c r="AD372" i="2"/>
  <c r="AD373" i="2"/>
  <c r="AD374" i="2"/>
  <c r="AD375" i="2"/>
  <c r="AD376" i="2"/>
  <c r="AD379" i="2"/>
  <c r="AD380" i="2"/>
  <c r="AD381" i="2"/>
  <c r="AD382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9" i="2"/>
  <c r="AD400" i="2"/>
  <c r="AD401" i="2"/>
  <c r="AD402" i="2"/>
  <c r="AD403" i="2"/>
  <c r="AD404" i="2"/>
  <c r="AD405" i="2"/>
  <c r="AD407" i="2"/>
  <c r="AD408" i="2"/>
  <c r="AD410" i="2"/>
  <c r="AD411" i="2"/>
  <c r="AD412" i="2"/>
  <c r="AD413" i="2"/>
  <c r="AD414" i="2"/>
  <c r="AD415" i="2"/>
  <c r="AD416" i="2"/>
  <c r="AD417" i="2"/>
  <c r="AD418" i="2"/>
  <c r="AD419" i="2"/>
  <c r="AD422" i="2"/>
  <c r="AD423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2" i="2"/>
  <c r="AD443" i="2"/>
  <c r="AD444" i="2"/>
  <c r="AD446" i="2"/>
  <c r="AD100" i="2"/>
  <c r="AD352" i="2"/>
  <c r="AD353" i="2"/>
  <c r="AD4" i="2"/>
  <c r="AD5" i="2"/>
  <c r="AD3" i="2"/>
  <c r="AD6" i="2"/>
  <c r="AD7" i="2"/>
  <c r="AD8" i="2"/>
  <c r="AD9" i="2"/>
  <c r="AD10" i="2"/>
  <c r="AD11" i="2"/>
  <c r="AD12" i="2"/>
  <c r="AD13" i="2"/>
  <c r="AD14" i="2"/>
  <c r="AD15" i="2"/>
  <c r="AD447" i="2"/>
  <c r="H20" i="2"/>
  <c r="H26" i="2"/>
  <c r="H27" i="2"/>
  <c r="H45" i="2"/>
  <c r="H46" i="2"/>
  <c r="H47" i="2"/>
  <c r="H48" i="2"/>
  <c r="H49" i="2"/>
  <c r="H52" i="2"/>
  <c r="H53" i="2"/>
  <c r="H54" i="2"/>
  <c r="H55" i="2"/>
  <c r="H56" i="2"/>
  <c r="H57" i="2"/>
  <c r="H58" i="2"/>
  <c r="H59" i="2"/>
  <c r="H60" i="2"/>
  <c r="H63" i="2"/>
  <c r="H64" i="2"/>
  <c r="H77" i="2"/>
  <c r="H78" i="2"/>
  <c r="H96" i="2"/>
  <c r="H97" i="2"/>
  <c r="H111" i="2"/>
  <c r="H112" i="2"/>
  <c r="H113" i="2"/>
  <c r="H116" i="2"/>
  <c r="H117" i="2"/>
  <c r="H120" i="2"/>
  <c r="H121" i="2"/>
  <c r="H122" i="2"/>
  <c r="H127" i="2"/>
  <c r="H128" i="2"/>
  <c r="H134" i="2"/>
  <c r="H144" i="2"/>
  <c r="H145" i="2"/>
  <c r="H148" i="2"/>
  <c r="H149" i="2"/>
  <c r="H158" i="2"/>
  <c r="H159" i="2"/>
  <c r="H218" i="2"/>
  <c r="H219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60" i="2"/>
  <c r="H261" i="2"/>
  <c r="H273" i="2"/>
  <c r="H274" i="2"/>
  <c r="H303" i="2"/>
  <c r="H304" i="2"/>
  <c r="H305" i="2"/>
  <c r="H307" i="2"/>
  <c r="H308" i="2"/>
  <c r="H364" i="2"/>
  <c r="H365" i="2"/>
  <c r="H366" i="2"/>
  <c r="H367" i="2"/>
  <c r="H368" i="2"/>
  <c r="H369" i="2"/>
  <c r="H377" i="2"/>
  <c r="H378" i="2"/>
  <c r="H383" i="2"/>
  <c r="H397" i="2"/>
  <c r="H398" i="2"/>
  <c r="H406" i="2"/>
  <c r="H409" i="2"/>
  <c r="H420" i="2"/>
  <c r="H421" i="2"/>
  <c r="H424" i="2"/>
  <c r="H440" i="2"/>
  <c r="H441" i="2"/>
  <c r="H445" i="2"/>
  <c r="H16" i="2"/>
  <c r="H17" i="2"/>
  <c r="H18" i="2"/>
  <c r="H19" i="2"/>
  <c r="H21" i="2"/>
  <c r="H22" i="2"/>
  <c r="H23" i="2"/>
  <c r="H24" i="2"/>
  <c r="H25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50" i="2"/>
  <c r="H51" i="2"/>
  <c r="H61" i="2"/>
  <c r="H62" i="2"/>
  <c r="H65" i="2"/>
  <c r="H66" i="2"/>
  <c r="H67" i="2"/>
  <c r="H68" i="2"/>
  <c r="H69" i="2"/>
  <c r="H70" i="2"/>
  <c r="H71" i="2"/>
  <c r="H72" i="2"/>
  <c r="H73" i="2"/>
  <c r="H74" i="2"/>
  <c r="H75" i="2"/>
  <c r="H76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4" i="2"/>
  <c r="H95" i="2"/>
  <c r="H98" i="2"/>
  <c r="H99" i="2"/>
  <c r="H101" i="2"/>
  <c r="H102" i="2"/>
  <c r="H103" i="2"/>
  <c r="H104" i="2"/>
  <c r="H105" i="2"/>
  <c r="H106" i="2"/>
  <c r="H107" i="2"/>
  <c r="H108" i="2"/>
  <c r="H109" i="2"/>
  <c r="H110" i="2"/>
  <c r="H114" i="2"/>
  <c r="H115" i="2"/>
  <c r="H118" i="2"/>
  <c r="H119" i="2"/>
  <c r="H123" i="2"/>
  <c r="H124" i="2"/>
  <c r="H125" i="2"/>
  <c r="H126" i="2"/>
  <c r="H129" i="2"/>
  <c r="H130" i="2"/>
  <c r="H131" i="2"/>
  <c r="H132" i="2"/>
  <c r="H133" i="2"/>
  <c r="H135" i="2"/>
  <c r="H136" i="2"/>
  <c r="H137" i="2"/>
  <c r="H138" i="2"/>
  <c r="H139" i="2"/>
  <c r="H140" i="2"/>
  <c r="H141" i="2"/>
  <c r="H142" i="2"/>
  <c r="H143" i="2"/>
  <c r="H146" i="2"/>
  <c r="H147" i="2"/>
  <c r="H150" i="2"/>
  <c r="H151" i="2"/>
  <c r="H152" i="2"/>
  <c r="H153" i="2"/>
  <c r="H155" i="2"/>
  <c r="H156" i="2"/>
  <c r="H157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20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2" i="2"/>
  <c r="H263" i="2"/>
  <c r="H264" i="2"/>
  <c r="H265" i="2"/>
  <c r="H266" i="2"/>
  <c r="H267" i="2"/>
  <c r="H268" i="2"/>
  <c r="H269" i="2"/>
  <c r="H270" i="2"/>
  <c r="H271" i="2"/>
  <c r="H272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6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4" i="2"/>
  <c r="H355" i="2"/>
  <c r="H356" i="2"/>
  <c r="H357" i="2"/>
  <c r="H358" i="2"/>
  <c r="H359" i="2"/>
  <c r="H360" i="2"/>
  <c r="H361" i="2"/>
  <c r="H362" i="2"/>
  <c r="H363" i="2"/>
  <c r="H370" i="2"/>
  <c r="H371" i="2"/>
  <c r="H372" i="2"/>
  <c r="H373" i="2"/>
  <c r="H374" i="2"/>
  <c r="H375" i="2"/>
  <c r="H376" i="2"/>
  <c r="H379" i="2"/>
  <c r="H380" i="2"/>
  <c r="H381" i="2"/>
  <c r="H382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9" i="2"/>
  <c r="H400" i="2"/>
  <c r="H401" i="2"/>
  <c r="H402" i="2"/>
  <c r="H403" i="2"/>
  <c r="H404" i="2"/>
  <c r="H405" i="2"/>
  <c r="H407" i="2"/>
  <c r="H408" i="2"/>
  <c r="H410" i="2"/>
  <c r="H411" i="2"/>
  <c r="H412" i="2"/>
  <c r="H413" i="2"/>
  <c r="H414" i="2"/>
  <c r="H415" i="2"/>
  <c r="H416" i="2"/>
  <c r="H417" i="2"/>
  <c r="H418" i="2"/>
  <c r="H419" i="2"/>
  <c r="H422" i="2"/>
  <c r="H423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2" i="2"/>
  <c r="H443" i="2"/>
  <c r="H444" i="2"/>
  <c r="H446" i="2"/>
  <c r="H100" i="2"/>
  <c r="H352" i="2"/>
  <c r="H353" i="2"/>
  <c r="H4" i="2"/>
  <c r="H5" i="2"/>
  <c r="H3" i="2"/>
  <c r="H6" i="2"/>
  <c r="H7" i="2"/>
  <c r="H8" i="2"/>
  <c r="H9" i="2"/>
  <c r="H10" i="2"/>
  <c r="H11" i="2"/>
  <c r="H12" i="2"/>
  <c r="H13" i="2"/>
  <c r="H14" i="2"/>
  <c r="H15" i="2"/>
  <c r="H447" i="2"/>
  <c r="I20" i="2"/>
  <c r="I26" i="2"/>
  <c r="I27" i="2"/>
  <c r="I45" i="2"/>
  <c r="I46" i="2"/>
  <c r="I47" i="2"/>
  <c r="I48" i="2"/>
  <c r="I49" i="2"/>
  <c r="I52" i="2"/>
  <c r="I53" i="2"/>
  <c r="I54" i="2"/>
  <c r="I55" i="2"/>
  <c r="I56" i="2"/>
  <c r="I57" i="2"/>
  <c r="I58" i="2"/>
  <c r="I59" i="2"/>
  <c r="I60" i="2"/>
  <c r="I63" i="2"/>
  <c r="I64" i="2"/>
  <c r="I77" i="2"/>
  <c r="I78" i="2"/>
  <c r="I96" i="2"/>
  <c r="I97" i="2"/>
  <c r="I111" i="2"/>
  <c r="I112" i="2"/>
  <c r="I113" i="2"/>
  <c r="I116" i="2"/>
  <c r="I117" i="2"/>
  <c r="I120" i="2"/>
  <c r="I121" i="2"/>
  <c r="I122" i="2"/>
  <c r="I127" i="2"/>
  <c r="I128" i="2"/>
  <c r="I134" i="2"/>
  <c r="I144" i="2"/>
  <c r="I145" i="2"/>
  <c r="I148" i="2"/>
  <c r="I149" i="2"/>
  <c r="I158" i="2"/>
  <c r="I159" i="2"/>
  <c r="I218" i="2"/>
  <c r="I219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60" i="2"/>
  <c r="I261" i="2"/>
  <c r="I273" i="2"/>
  <c r="I274" i="2"/>
  <c r="I303" i="2"/>
  <c r="I304" i="2"/>
  <c r="I305" i="2"/>
  <c r="I307" i="2"/>
  <c r="I308" i="2"/>
  <c r="I364" i="2"/>
  <c r="I365" i="2"/>
  <c r="I366" i="2"/>
  <c r="I367" i="2"/>
  <c r="I368" i="2"/>
  <c r="I369" i="2"/>
  <c r="I377" i="2"/>
  <c r="I378" i="2"/>
  <c r="I383" i="2"/>
  <c r="I397" i="2"/>
  <c r="I398" i="2"/>
  <c r="I406" i="2"/>
  <c r="I409" i="2"/>
  <c r="I420" i="2"/>
  <c r="I421" i="2"/>
  <c r="I424" i="2"/>
  <c r="I440" i="2"/>
  <c r="I441" i="2"/>
  <c r="I445" i="2"/>
  <c r="I16" i="2"/>
  <c r="I17" i="2"/>
  <c r="I18" i="2"/>
  <c r="I19" i="2"/>
  <c r="I21" i="2"/>
  <c r="I22" i="2"/>
  <c r="I23" i="2"/>
  <c r="I24" i="2"/>
  <c r="I25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50" i="2"/>
  <c r="I51" i="2"/>
  <c r="I61" i="2"/>
  <c r="I62" i="2"/>
  <c r="I65" i="2"/>
  <c r="I66" i="2"/>
  <c r="I67" i="2"/>
  <c r="I68" i="2"/>
  <c r="I69" i="2"/>
  <c r="I70" i="2"/>
  <c r="I71" i="2"/>
  <c r="I72" i="2"/>
  <c r="I73" i="2"/>
  <c r="I74" i="2"/>
  <c r="I75" i="2"/>
  <c r="I76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4" i="2"/>
  <c r="I95" i="2"/>
  <c r="I98" i="2"/>
  <c r="I99" i="2"/>
  <c r="I101" i="2"/>
  <c r="I102" i="2"/>
  <c r="I103" i="2"/>
  <c r="I104" i="2"/>
  <c r="I105" i="2"/>
  <c r="I106" i="2"/>
  <c r="I107" i="2"/>
  <c r="I108" i="2"/>
  <c r="I109" i="2"/>
  <c r="I110" i="2"/>
  <c r="I114" i="2"/>
  <c r="I115" i="2"/>
  <c r="I118" i="2"/>
  <c r="I119" i="2"/>
  <c r="I123" i="2"/>
  <c r="I124" i="2"/>
  <c r="I125" i="2"/>
  <c r="I126" i="2"/>
  <c r="I129" i="2"/>
  <c r="I130" i="2"/>
  <c r="I131" i="2"/>
  <c r="I132" i="2"/>
  <c r="I133" i="2"/>
  <c r="I135" i="2"/>
  <c r="I136" i="2"/>
  <c r="I137" i="2"/>
  <c r="I138" i="2"/>
  <c r="I139" i="2"/>
  <c r="I140" i="2"/>
  <c r="I141" i="2"/>
  <c r="I142" i="2"/>
  <c r="I143" i="2"/>
  <c r="I146" i="2"/>
  <c r="I147" i="2"/>
  <c r="I150" i="2"/>
  <c r="I151" i="2"/>
  <c r="I152" i="2"/>
  <c r="I153" i="2"/>
  <c r="I155" i="2"/>
  <c r="I156" i="2"/>
  <c r="I157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20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2" i="2"/>
  <c r="I263" i="2"/>
  <c r="I264" i="2"/>
  <c r="I265" i="2"/>
  <c r="I266" i="2"/>
  <c r="I267" i="2"/>
  <c r="I268" i="2"/>
  <c r="I269" i="2"/>
  <c r="I270" i="2"/>
  <c r="I271" i="2"/>
  <c r="I272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6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4" i="2"/>
  <c r="I355" i="2"/>
  <c r="I356" i="2"/>
  <c r="I357" i="2"/>
  <c r="I358" i="2"/>
  <c r="I359" i="2"/>
  <c r="I360" i="2"/>
  <c r="I361" i="2"/>
  <c r="I362" i="2"/>
  <c r="I363" i="2"/>
  <c r="I370" i="2"/>
  <c r="I371" i="2"/>
  <c r="I372" i="2"/>
  <c r="I373" i="2"/>
  <c r="I374" i="2"/>
  <c r="I375" i="2"/>
  <c r="I376" i="2"/>
  <c r="I379" i="2"/>
  <c r="I380" i="2"/>
  <c r="I381" i="2"/>
  <c r="I382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9" i="2"/>
  <c r="I400" i="2"/>
  <c r="I401" i="2"/>
  <c r="I402" i="2"/>
  <c r="I403" i="2"/>
  <c r="I404" i="2"/>
  <c r="I405" i="2"/>
  <c r="I407" i="2"/>
  <c r="I408" i="2"/>
  <c r="I410" i="2"/>
  <c r="I411" i="2"/>
  <c r="I412" i="2"/>
  <c r="I413" i="2"/>
  <c r="I414" i="2"/>
  <c r="I415" i="2"/>
  <c r="I416" i="2"/>
  <c r="I417" i="2"/>
  <c r="I418" i="2"/>
  <c r="I419" i="2"/>
  <c r="I422" i="2"/>
  <c r="I423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2" i="2"/>
  <c r="I443" i="2"/>
  <c r="I444" i="2"/>
  <c r="I446" i="2"/>
  <c r="I100" i="2"/>
  <c r="I352" i="2"/>
  <c r="I353" i="2"/>
  <c r="I4" i="2"/>
  <c r="I5" i="2"/>
  <c r="I3" i="2"/>
  <c r="I6" i="2"/>
  <c r="I7" i="2"/>
  <c r="I8" i="2"/>
  <c r="I9" i="2"/>
  <c r="I10" i="2"/>
  <c r="I11" i="2"/>
  <c r="I12" i="2"/>
  <c r="I13" i="2"/>
  <c r="I14" i="2"/>
  <c r="I15" i="2"/>
  <c r="I447" i="2"/>
  <c r="F20" i="2"/>
  <c r="F26" i="2"/>
  <c r="F27" i="2"/>
  <c r="F45" i="2"/>
  <c r="F46" i="2"/>
  <c r="F47" i="2"/>
  <c r="F48" i="2"/>
  <c r="F49" i="2"/>
  <c r="F52" i="2"/>
  <c r="F53" i="2"/>
  <c r="F54" i="2"/>
  <c r="F55" i="2"/>
  <c r="F56" i="2"/>
  <c r="F57" i="2"/>
  <c r="F58" i="2"/>
  <c r="F59" i="2"/>
  <c r="F60" i="2"/>
  <c r="F63" i="2"/>
  <c r="F64" i="2"/>
  <c r="F77" i="2"/>
  <c r="F78" i="2"/>
  <c r="F96" i="2"/>
  <c r="F97" i="2"/>
  <c r="F111" i="2"/>
  <c r="F112" i="2"/>
  <c r="F113" i="2"/>
  <c r="F116" i="2"/>
  <c r="F117" i="2"/>
  <c r="F120" i="2"/>
  <c r="F121" i="2"/>
  <c r="F122" i="2"/>
  <c r="F127" i="2"/>
  <c r="F128" i="2"/>
  <c r="F134" i="2"/>
  <c r="F144" i="2"/>
  <c r="F145" i="2"/>
  <c r="F148" i="2"/>
  <c r="F149" i="2"/>
  <c r="F158" i="2"/>
  <c r="F159" i="2"/>
  <c r="F218" i="2"/>
  <c r="F219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60" i="2"/>
  <c r="F261" i="2"/>
  <c r="F273" i="2"/>
  <c r="F274" i="2"/>
  <c r="F303" i="2"/>
  <c r="F304" i="2"/>
  <c r="F305" i="2"/>
  <c r="F307" i="2"/>
  <c r="F308" i="2"/>
  <c r="F364" i="2"/>
  <c r="F365" i="2"/>
  <c r="F366" i="2"/>
  <c r="F367" i="2"/>
  <c r="F368" i="2"/>
  <c r="F369" i="2"/>
  <c r="F377" i="2"/>
  <c r="F378" i="2"/>
  <c r="F383" i="2"/>
  <c r="F397" i="2"/>
  <c r="F398" i="2"/>
  <c r="F406" i="2"/>
  <c r="F409" i="2"/>
  <c r="F420" i="2"/>
  <c r="F421" i="2"/>
  <c r="F424" i="2"/>
  <c r="F440" i="2"/>
  <c r="F441" i="2"/>
  <c r="F445" i="2"/>
  <c r="F16" i="2"/>
  <c r="F17" i="2"/>
  <c r="F18" i="2"/>
  <c r="F19" i="2"/>
  <c r="F21" i="2"/>
  <c r="F22" i="2"/>
  <c r="F23" i="2"/>
  <c r="F24" i="2"/>
  <c r="F25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50" i="2"/>
  <c r="F51" i="2"/>
  <c r="F61" i="2"/>
  <c r="F62" i="2"/>
  <c r="F65" i="2"/>
  <c r="F66" i="2"/>
  <c r="F67" i="2"/>
  <c r="F68" i="2"/>
  <c r="F69" i="2"/>
  <c r="F70" i="2"/>
  <c r="F71" i="2"/>
  <c r="F72" i="2"/>
  <c r="F73" i="2"/>
  <c r="F74" i="2"/>
  <c r="F75" i="2"/>
  <c r="F76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4" i="2"/>
  <c r="F95" i="2"/>
  <c r="F98" i="2"/>
  <c r="F99" i="2"/>
  <c r="F101" i="2"/>
  <c r="F102" i="2"/>
  <c r="F103" i="2"/>
  <c r="F104" i="2"/>
  <c r="F105" i="2"/>
  <c r="F106" i="2"/>
  <c r="F107" i="2"/>
  <c r="F108" i="2"/>
  <c r="F109" i="2"/>
  <c r="F110" i="2"/>
  <c r="F114" i="2"/>
  <c r="F115" i="2"/>
  <c r="F118" i="2"/>
  <c r="F119" i="2"/>
  <c r="F123" i="2"/>
  <c r="F124" i="2"/>
  <c r="F125" i="2"/>
  <c r="F126" i="2"/>
  <c r="F129" i="2"/>
  <c r="F130" i="2"/>
  <c r="F131" i="2"/>
  <c r="F132" i="2"/>
  <c r="F133" i="2"/>
  <c r="F135" i="2"/>
  <c r="F136" i="2"/>
  <c r="F137" i="2"/>
  <c r="F138" i="2"/>
  <c r="F139" i="2"/>
  <c r="F140" i="2"/>
  <c r="F141" i="2"/>
  <c r="F142" i="2"/>
  <c r="F143" i="2"/>
  <c r="F146" i="2"/>
  <c r="F147" i="2"/>
  <c r="F150" i="2"/>
  <c r="F151" i="2"/>
  <c r="F152" i="2"/>
  <c r="F153" i="2"/>
  <c r="F155" i="2"/>
  <c r="F156" i="2"/>
  <c r="F157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20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2" i="2"/>
  <c r="F263" i="2"/>
  <c r="F264" i="2"/>
  <c r="F265" i="2"/>
  <c r="F266" i="2"/>
  <c r="F267" i="2"/>
  <c r="F268" i="2"/>
  <c r="F269" i="2"/>
  <c r="F270" i="2"/>
  <c r="F271" i="2"/>
  <c r="F272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6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4" i="2"/>
  <c r="F355" i="2"/>
  <c r="F356" i="2"/>
  <c r="F357" i="2"/>
  <c r="F358" i="2"/>
  <c r="F359" i="2"/>
  <c r="F360" i="2"/>
  <c r="F361" i="2"/>
  <c r="F362" i="2"/>
  <c r="F363" i="2"/>
  <c r="F370" i="2"/>
  <c r="F371" i="2"/>
  <c r="F372" i="2"/>
  <c r="F373" i="2"/>
  <c r="F374" i="2"/>
  <c r="F375" i="2"/>
  <c r="F376" i="2"/>
  <c r="F379" i="2"/>
  <c r="F380" i="2"/>
  <c r="F381" i="2"/>
  <c r="F382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9" i="2"/>
  <c r="F400" i="2"/>
  <c r="F401" i="2"/>
  <c r="F402" i="2"/>
  <c r="F403" i="2"/>
  <c r="F404" i="2"/>
  <c r="F405" i="2"/>
  <c r="F407" i="2"/>
  <c r="F408" i="2"/>
  <c r="F410" i="2"/>
  <c r="F411" i="2"/>
  <c r="F412" i="2"/>
  <c r="F413" i="2"/>
  <c r="F414" i="2"/>
  <c r="F415" i="2"/>
  <c r="F416" i="2"/>
  <c r="F417" i="2"/>
  <c r="F418" i="2"/>
  <c r="F419" i="2"/>
  <c r="F422" i="2"/>
  <c r="F423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2" i="2"/>
  <c r="F443" i="2"/>
  <c r="F444" i="2"/>
  <c r="F446" i="2"/>
  <c r="F100" i="2"/>
  <c r="F352" i="2"/>
  <c r="F353" i="2"/>
  <c r="F4" i="2"/>
  <c r="F5" i="2"/>
  <c r="F3" i="2"/>
  <c r="F6" i="2"/>
  <c r="F7" i="2"/>
  <c r="F8" i="2"/>
  <c r="F9" i="2"/>
  <c r="F10" i="2"/>
  <c r="F11" i="2"/>
  <c r="F12" i="2"/>
  <c r="F13" i="2"/>
  <c r="F14" i="2"/>
  <c r="F15" i="2"/>
  <c r="F447" i="2"/>
  <c r="E20" i="2"/>
  <c r="E26" i="2"/>
  <c r="E27" i="2"/>
  <c r="E45" i="2"/>
  <c r="E46" i="2"/>
  <c r="E47" i="2"/>
  <c r="E48" i="2"/>
  <c r="E49" i="2"/>
  <c r="E52" i="2"/>
  <c r="E53" i="2"/>
  <c r="E54" i="2"/>
  <c r="E55" i="2"/>
  <c r="E56" i="2"/>
  <c r="E57" i="2"/>
  <c r="E58" i="2"/>
  <c r="E59" i="2"/>
  <c r="E60" i="2"/>
  <c r="E63" i="2"/>
  <c r="E64" i="2"/>
  <c r="E77" i="2"/>
  <c r="E78" i="2"/>
  <c r="E96" i="2"/>
  <c r="E97" i="2"/>
  <c r="E111" i="2"/>
  <c r="E112" i="2"/>
  <c r="E113" i="2"/>
  <c r="E116" i="2"/>
  <c r="E117" i="2"/>
  <c r="E120" i="2"/>
  <c r="E121" i="2"/>
  <c r="E122" i="2"/>
  <c r="E127" i="2"/>
  <c r="E128" i="2"/>
  <c r="E134" i="2"/>
  <c r="E144" i="2"/>
  <c r="E145" i="2"/>
  <c r="E148" i="2"/>
  <c r="E149" i="2"/>
  <c r="E158" i="2"/>
  <c r="E159" i="2"/>
  <c r="E218" i="2"/>
  <c r="E219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60" i="2"/>
  <c r="E261" i="2"/>
  <c r="E273" i="2"/>
  <c r="E274" i="2"/>
  <c r="E303" i="2"/>
  <c r="E304" i="2"/>
  <c r="E305" i="2"/>
  <c r="E307" i="2"/>
  <c r="E308" i="2"/>
  <c r="E364" i="2"/>
  <c r="E365" i="2"/>
  <c r="E366" i="2"/>
  <c r="E367" i="2"/>
  <c r="E368" i="2"/>
  <c r="E369" i="2"/>
  <c r="E377" i="2"/>
  <c r="E378" i="2"/>
  <c r="E383" i="2"/>
  <c r="E397" i="2"/>
  <c r="E398" i="2"/>
  <c r="E406" i="2"/>
  <c r="E409" i="2"/>
  <c r="E420" i="2"/>
  <c r="E421" i="2"/>
  <c r="E424" i="2"/>
  <c r="E440" i="2"/>
  <c r="E441" i="2"/>
  <c r="E445" i="2"/>
  <c r="E16" i="2"/>
  <c r="E17" i="2"/>
  <c r="E18" i="2"/>
  <c r="E19" i="2"/>
  <c r="E21" i="2"/>
  <c r="E22" i="2"/>
  <c r="E23" i="2"/>
  <c r="E24" i="2"/>
  <c r="E25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50" i="2"/>
  <c r="E51" i="2"/>
  <c r="E61" i="2"/>
  <c r="E62" i="2"/>
  <c r="E65" i="2"/>
  <c r="E66" i="2"/>
  <c r="E67" i="2"/>
  <c r="E68" i="2"/>
  <c r="E69" i="2"/>
  <c r="E70" i="2"/>
  <c r="E71" i="2"/>
  <c r="E72" i="2"/>
  <c r="E73" i="2"/>
  <c r="E74" i="2"/>
  <c r="E75" i="2"/>
  <c r="E76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4" i="2"/>
  <c r="E95" i="2"/>
  <c r="E98" i="2"/>
  <c r="E99" i="2"/>
  <c r="E101" i="2"/>
  <c r="E102" i="2"/>
  <c r="E103" i="2"/>
  <c r="E104" i="2"/>
  <c r="E105" i="2"/>
  <c r="E106" i="2"/>
  <c r="E107" i="2"/>
  <c r="E108" i="2"/>
  <c r="E109" i="2"/>
  <c r="E110" i="2"/>
  <c r="E114" i="2"/>
  <c r="E115" i="2"/>
  <c r="E118" i="2"/>
  <c r="E119" i="2"/>
  <c r="E123" i="2"/>
  <c r="E124" i="2"/>
  <c r="E125" i="2"/>
  <c r="E126" i="2"/>
  <c r="E129" i="2"/>
  <c r="E130" i="2"/>
  <c r="E131" i="2"/>
  <c r="E132" i="2"/>
  <c r="E133" i="2"/>
  <c r="E135" i="2"/>
  <c r="E136" i="2"/>
  <c r="E137" i="2"/>
  <c r="E138" i="2"/>
  <c r="E139" i="2"/>
  <c r="E140" i="2"/>
  <c r="E141" i="2"/>
  <c r="E142" i="2"/>
  <c r="E143" i="2"/>
  <c r="E146" i="2"/>
  <c r="E147" i="2"/>
  <c r="E150" i="2"/>
  <c r="E151" i="2"/>
  <c r="E152" i="2"/>
  <c r="E153" i="2"/>
  <c r="E155" i="2"/>
  <c r="E156" i="2"/>
  <c r="E157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20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2" i="2"/>
  <c r="E263" i="2"/>
  <c r="E264" i="2"/>
  <c r="E265" i="2"/>
  <c r="E266" i="2"/>
  <c r="E267" i="2"/>
  <c r="E268" i="2"/>
  <c r="E269" i="2"/>
  <c r="E270" i="2"/>
  <c r="E271" i="2"/>
  <c r="E272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6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4" i="2"/>
  <c r="E355" i="2"/>
  <c r="E356" i="2"/>
  <c r="E357" i="2"/>
  <c r="E358" i="2"/>
  <c r="E359" i="2"/>
  <c r="E360" i="2"/>
  <c r="E361" i="2"/>
  <c r="E362" i="2"/>
  <c r="E363" i="2"/>
  <c r="E370" i="2"/>
  <c r="E371" i="2"/>
  <c r="E372" i="2"/>
  <c r="E373" i="2"/>
  <c r="E374" i="2"/>
  <c r="E375" i="2"/>
  <c r="E376" i="2"/>
  <c r="E379" i="2"/>
  <c r="E380" i="2"/>
  <c r="E381" i="2"/>
  <c r="E382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9" i="2"/>
  <c r="E400" i="2"/>
  <c r="E401" i="2"/>
  <c r="E402" i="2"/>
  <c r="E403" i="2"/>
  <c r="E404" i="2"/>
  <c r="E405" i="2"/>
  <c r="E407" i="2"/>
  <c r="E408" i="2"/>
  <c r="E410" i="2"/>
  <c r="E411" i="2"/>
  <c r="E412" i="2"/>
  <c r="E413" i="2"/>
  <c r="E414" i="2"/>
  <c r="E415" i="2"/>
  <c r="E416" i="2"/>
  <c r="E417" i="2"/>
  <c r="E418" i="2"/>
  <c r="E419" i="2"/>
  <c r="E422" i="2"/>
  <c r="E423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2" i="2"/>
  <c r="E443" i="2"/>
  <c r="E444" i="2"/>
  <c r="E446" i="2"/>
  <c r="E100" i="2"/>
  <c r="E352" i="2"/>
  <c r="E353" i="2"/>
  <c r="E4" i="2"/>
  <c r="E5" i="2"/>
  <c r="E3" i="2"/>
  <c r="E6" i="2"/>
  <c r="E7" i="2"/>
  <c r="E8" i="2"/>
  <c r="E9" i="2"/>
  <c r="E10" i="2"/>
  <c r="E11" i="2"/>
  <c r="E12" i="2"/>
  <c r="E13" i="2"/>
  <c r="E14" i="2"/>
  <c r="E15" i="2"/>
  <c r="E447" i="2"/>
  <c r="D20" i="2"/>
  <c r="D26" i="2"/>
  <c r="D27" i="2"/>
  <c r="D45" i="2"/>
  <c r="D46" i="2"/>
  <c r="D47" i="2"/>
  <c r="D48" i="2"/>
  <c r="D49" i="2"/>
  <c r="D52" i="2"/>
  <c r="D53" i="2"/>
  <c r="D54" i="2"/>
  <c r="D55" i="2"/>
  <c r="D56" i="2"/>
  <c r="D57" i="2"/>
  <c r="D58" i="2"/>
  <c r="D59" i="2"/>
  <c r="D60" i="2"/>
  <c r="D63" i="2"/>
  <c r="D64" i="2"/>
  <c r="D77" i="2"/>
  <c r="D78" i="2"/>
  <c r="D96" i="2"/>
  <c r="D97" i="2"/>
  <c r="D111" i="2"/>
  <c r="D112" i="2"/>
  <c r="D113" i="2"/>
  <c r="D116" i="2"/>
  <c r="D117" i="2"/>
  <c r="D120" i="2"/>
  <c r="D121" i="2"/>
  <c r="D122" i="2"/>
  <c r="D127" i="2"/>
  <c r="D128" i="2"/>
  <c r="D134" i="2"/>
  <c r="D144" i="2"/>
  <c r="D145" i="2"/>
  <c r="D148" i="2"/>
  <c r="D149" i="2"/>
  <c r="D158" i="2"/>
  <c r="D159" i="2"/>
  <c r="D218" i="2"/>
  <c r="D219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60" i="2"/>
  <c r="D261" i="2"/>
  <c r="D273" i="2"/>
  <c r="D274" i="2"/>
  <c r="D303" i="2"/>
  <c r="D304" i="2"/>
  <c r="D305" i="2"/>
  <c r="D307" i="2"/>
  <c r="D308" i="2"/>
  <c r="D364" i="2"/>
  <c r="D365" i="2"/>
  <c r="D366" i="2"/>
  <c r="D367" i="2"/>
  <c r="D368" i="2"/>
  <c r="D369" i="2"/>
  <c r="D377" i="2"/>
  <c r="D378" i="2"/>
  <c r="D383" i="2"/>
  <c r="D397" i="2"/>
  <c r="D398" i="2"/>
  <c r="D406" i="2"/>
  <c r="D409" i="2"/>
  <c r="D420" i="2"/>
  <c r="D421" i="2"/>
  <c r="D424" i="2"/>
  <c r="D440" i="2"/>
  <c r="D441" i="2"/>
  <c r="D445" i="2"/>
  <c r="D16" i="2"/>
  <c r="D17" i="2"/>
  <c r="D18" i="2"/>
  <c r="D19" i="2"/>
  <c r="D21" i="2"/>
  <c r="D22" i="2"/>
  <c r="D23" i="2"/>
  <c r="D24" i="2"/>
  <c r="D25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50" i="2"/>
  <c r="D51" i="2"/>
  <c r="D61" i="2"/>
  <c r="D62" i="2"/>
  <c r="D65" i="2"/>
  <c r="D66" i="2"/>
  <c r="D67" i="2"/>
  <c r="D68" i="2"/>
  <c r="D69" i="2"/>
  <c r="D70" i="2"/>
  <c r="D71" i="2"/>
  <c r="D72" i="2"/>
  <c r="D73" i="2"/>
  <c r="D74" i="2"/>
  <c r="D75" i="2"/>
  <c r="D76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4" i="2"/>
  <c r="D95" i="2"/>
  <c r="D98" i="2"/>
  <c r="D99" i="2"/>
  <c r="D101" i="2"/>
  <c r="D102" i="2"/>
  <c r="D103" i="2"/>
  <c r="D104" i="2"/>
  <c r="D105" i="2"/>
  <c r="D106" i="2"/>
  <c r="D107" i="2"/>
  <c r="D108" i="2"/>
  <c r="D109" i="2"/>
  <c r="D110" i="2"/>
  <c r="D114" i="2"/>
  <c r="D115" i="2"/>
  <c r="D118" i="2"/>
  <c r="D119" i="2"/>
  <c r="D123" i="2"/>
  <c r="D124" i="2"/>
  <c r="D125" i="2"/>
  <c r="D126" i="2"/>
  <c r="D129" i="2"/>
  <c r="D130" i="2"/>
  <c r="D131" i="2"/>
  <c r="D132" i="2"/>
  <c r="D133" i="2"/>
  <c r="D135" i="2"/>
  <c r="D136" i="2"/>
  <c r="D137" i="2"/>
  <c r="D138" i="2"/>
  <c r="D139" i="2"/>
  <c r="D140" i="2"/>
  <c r="D141" i="2"/>
  <c r="D142" i="2"/>
  <c r="D143" i="2"/>
  <c r="D146" i="2"/>
  <c r="D147" i="2"/>
  <c r="D150" i="2"/>
  <c r="D151" i="2"/>
  <c r="D152" i="2"/>
  <c r="D153" i="2"/>
  <c r="D155" i="2"/>
  <c r="D156" i="2"/>
  <c r="D157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20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2" i="2"/>
  <c r="D263" i="2"/>
  <c r="D264" i="2"/>
  <c r="D265" i="2"/>
  <c r="D266" i="2"/>
  <c r="D267" i="2"/>
  <c r="D268" i="2"/>
  <c r="D269" i="2"/>
  <c r="D270" i="2"/>
  <c r="D271" i="2"/>
  <c r="D272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6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4" i="2"/>
  <c r="D355" i="2"/>
  <c r="D356" i="2"/>
  <c r="D357" i="2"/>
  <c r="D358" i="2"/>
  <c r="D359" i="2"/>
  <c r="D360" i="2"/>
  <c r="D361" i="2"/>
  <c r="D362" i="2"/>
  <c r="D363" i="2"/>
  <c r="D370" i="2"/>
  <c r="D371" i="2"/>
  <c r="D372" i="2"/>
  <c r="D373" i="2"/>
  <c r="D374" i="2"/>
  <c r="D375" i="2"/>
  <c r="D376" i="2"/>
  <c r="D379" i="2"/>
  <c r="D380" i="2"/>
  <c r="D381" i="2"/>
  <c r="D382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9" i="2"/>
  <c r="D400" i="2"/>
  <c r="D401" i="2"/>
  <c r="D402" i="2"/>
  <c r="D403" i="2"/>
  <c r="D404" i="2"/>
  <c r="D405" i="2"/>
  <c r="D407" i="2"/>
  <c r="D408" i="2"/>
  <c r="D410" i="2"/>
  <c r="D411" i="2"/>
  <c r="D412" i="2"/>
  <c r="D413" i="2"/>
  <c r="D414" i="2"/>
  <c r="D415" i="2"/>
  <c r="D416" i="2"/>
  <c r="D417" i="2"/>
  <c r="D418" i="2"/>
  <c r="D419" i="2"/>
  <c r="D422" i="2"/>
  <c r="D423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2" i="2"/>
  <c r="D443" i="2"/>
  <c r="D444" i="2"/>
  <c r="D446" i="2"/>
  <c r="D100" i="2"/>
  <c r="D352" i="2"/>
  <c r="D353" i="2"/>
  <c r="D4" i="2"/>
  <c r="D5" i="2"/>
  <c r="D3" i="2"/>
  <c r="D6" i="2"/>
  <c r="D7" i="2"/>
  <c r="D8" i="2"/>
  <c r="D9" i="2"/>
  <c r="D10" i="2"/>
  <c r="D11" i="2"/>
  <c r="D12" i="2"/>
  <c r="D13" i="2"/>
  <c r="D14" i="2"/>
  <c r="D15" i="2"/>
  <c r="D447" i="2"/>
  <c r="AI20" i="2"/>
  <c r="AI26" i="2"/>
  <c r="AI27" i="2"/>
  <c r="AI45" i="2"/>
  <c r="AI46" i="2"/>
  <c r="AI47" i="2"/>
  <c r="AI48" i="2"/>
  <c r="AI49" i="2"/>
  <c r="AI52" i="2"/>
  <c r="AI53" i="2"/>
  <c r="AI54" i="2"/>
  <c r="AI55" i="2"/>
  <c r="AI56" i="2"/>
  <c r="AI57" i="2"/>
  <c r="AI58" i="2"/>
  <c r="AI59" i="2"/>
  <c r="AI60" i="2"/>
  <c r="AI63" i="2"/>
  <c r="AI64" i="2"/>
  <c r="AI77" i="2"/>
  <c r="AI78" i="2"/>
  <c r="AI96" i="2"/>
  <c r="AI97" i="2"/>
  <c r="AI111" i="2"/>
  <c r="AI112" i="2"/>
  <c r="AI113" i="2"/>
  <c r="AI116" i="2"/>
  <c r="AI117" i="2"/>
  <c r="AI120" i="2"/>
  <c r="AI121" i="2"/>
  <c r="AI122" i="2"/>
  <c r="AI127" i="2"/>
  <c r="AI128" i="2"/>
  <c r="AI134" i="2"/>
  <c r="AI144" i="2"/>
  <c r="AI145" i="2"/>
  <c r="AI148" i="2"/>
  <c r="AI149" i="2"/>
  <c r="AI158" i="2"/>
  <c r="AI159" i="2"/>
  <c r="AI218" i="2"/>
  <c r="AI219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60" i="2"/>
  <c r="AI261" i="2"/>
  <c r="AI273" i="2"/>
  <c r="AI274" i="2"/>
  <c r="AI303" i="2"/>
  <c r="AI304" i="2"/>
  <c r="AI305" i="2"/>
  <c r="AI307" i="2"/>
  <c r="AI308" i="2"/>
  <c r="AI364" i="2"/>
  <c r="AI365" i="2"/>
  <c r="AI366" i="2"/>
  <c r="AI367" i="2"/>
  <c r="AI368" i="2"/>
  <c r="AI369" i="2"/>
  <c r="AI377" i="2"/>
  <c r="AI378" i="2"/>
  <c r="AI383" i="2"/>
  <c r="AI397" i="2"/>
  <c r="AI398" i="2"/>
  <c r="AI406" i="2"/>
  <c r="AI409" i="2"/>
  <c r="AI420" i="2"/>
  <c r="AI421" i="2"/>
  <c r="AI424" i="2"/>
  <c r="AI440" i="2"/>
  <c r="AI441" i="2"/>
  <c r="AI445" i="2"/>
  <c r="AI16" i="2"/>
  <c r="AI17" i="2"/>
  <c r="AI18" i="2"/>
  <c r="AI19" i="2"/>
  <c r="AI21" i="2"/>
  <c r="AI22" i="2"/>
  <c r="AI23" i="2"/>
  <c r="AI24" i="2"/>
  <c r="AI25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50" i="2"/>
  <c r="AI51" i="2"/>
  <c r="AI61" i="2"/>
  <c r="AI62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4" i="2"/>
  <c r="AI95" i="2"/>
  <c r="AI98" i="2"/>
  <c r="AI99" i="2"/>
  <c r="AI101" i="2"/>
  <c r="AI102" i="2"/>
  <c r="AI103" i="2"/>
  <c r="AI104" i="2"/>
  <c r="AI105" i="2"/>
  <c r="AI106" i="2"/>
  <c r="AI107" i="2"/>
  <c r="AI108" i="2"/>
  <c r="AI109" i="2"/>
  <c r="AI110" i="2"/>
  <c r="AI114" i="2"/>
  <c r="AI115" i="2"/>
  <c r="AI118" i="2"/>
  <c r="AI119" i="2"/>
  <c r="AI123" i="2"/>
  <c r="AI124" i="2"/>
  <c r="AI125" i="2"/>
  <c r="AI126" i="2"/>
  <c r="AI129" i="2"/>
  <c r="AI130" i="2"/>
  <c r="AI131" i="2"/>
  <c r="AI132" i="2"/>
  <c r="AI133" i="2"/>
  <c r="AI135" i="2"/>
  <c r="AI136" i="2"/>
  <c r="AI137" i="2"/>
  <c r="AI138" i="2"/>
  <c r="AI139" i="2"/>
  <c r="AI140" i="2"/>
  <c r="AI141" i="2"/>
  <c r="AI142" i="2"/>
  <c r="AI143" i="2"/>
  <c r="AI146" i="2"/>
  <c r="AI147" i="2"/>
  <c r="AI150" i="2"/>
  <c r="AI151" i="2"/>
  <c r="AI152" i="2"/>
  <c r="AI153" i="2"/>
  <c r="AI155" i="2"/>
  <c r="AI156" i="2"/>
  <c r="AI157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20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2" i="2"/>
  <c r="AI263" i="2"/>
  <c r="AI264" i="2"/>
  <c r="AI265" i="2"/>
  <c r="AI266" i="2"/>
  <c r="AI267" i="2"/>
  <c r="AI268" i="2"/>
  <c r="AI269" i="2"/>
  <c r="AI270" i="2"/>
  <c r="AI271" i="2"/>
  <c r="AI272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6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4" i="2"/>
  <c r="AI355" i="2"/>
  <c r="AI356" i="2"/>
  <c r="AI357" i="2"/>
  <c r="AI358" i="2"/>
  <c r="AI359" i="2"/>
  <c r="AI360" i="2"/>
  <c r="AI361" i="2"/>
  <c r="AI362" i="2"/>
  <c r="AI363" i="2"/>
  <c r="AI370" i="2"/>
  <c r="AI371" i="2"/>
  <c r="AI372" i="2"/>
  <c r="AI373" i="2"/>
  <c r="AI374" i="2"/>
  <c r="AI375" i="2"/>
  <c r="AI376" i="2"/>
  <c r="AI379" i="2"/>
  <c r="AI380" i="2"/>
  <c r="AI381" i="2"/>
  <c r="AI382" i="2"/>
  <c r="AI384" i="2"/>
  <c r="AI385" i="2"/>
  <c r="AI386" i="2"/>
  <c r="AI387" i="2"/>
  <c r="AI388" i="2"/>
  <c r="AI389" i="2"/>
  <c r="AI390" i="2"/>
  <c r="AI391" i="2"/>
  <c r="AI392" i="2"/>
  <c r="AI393" i="2"/>
  <c r="AI394" i="2"/>
  <c r="AI395" i="2"/>
  <c r="AI396" i="2"/>
  <c r="AI399" i="2"/>
  <c r="AI400" i="2"/>
  <c r="AI401" i="2"/>
  <c r="AI402" i="2"/>
  <c r="AI403" i="2"/>
  <c r="AI404" i="2"/>
  <c r="AI405" i="2"/>
  <c r="AI407" i="2"/>
  <c r="AI408" i="2"/>
  <c r="AI410" i="2"/>
  <c r="AI411" i="2"/>
  <c r="AI412" i="2"/>
  <c r="AI413" i="2"/>
  <c r="AI414" i="2"/>
  <c r="AI415" i="2"/>
  <c r="AI416" i="2"/>
  <c r="AI417" i="2"/>
  <c r="AI418" i="2"/>
  <c r="AI419" i="2"/>
  <c r="AI422" i="2"/>
  <c r="AI423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2" i="2"/>
  <c r="AI443" i="2"/>
  <c r="AI444" i="2"/>
  <c r="AI446" i="2"/>
  <c r="AI100" i="2"/>
  <c r="AI352" i="2"/>
  <c r="AI353" i="2"/>
  <c r="AI4" i="2"/>
  <c r="AI5" i="2"/>
  <c r="AI3" i="2"/>
  <c r="AI6" i="2"/>
  <c r="AI7" i="2"/>
  <c r="AI8" i="2"/>
  <c r="AI9" i="2"/>
  <c r="AI10" i="2"/>
  <c r="AI11" i="2"/>
  <c r="AI12" i="2"/>
  <c r="AI13" i="2"/>
  <c r="AI14" i="2"/>
  <c r="AI15" i="2"/>
  <c r="AI447" i="2"/>
  <c r="AL162" i="2" l="1"/>
  <c r="AH842" i="1"/>
  <c r="AH3" i="1"/>
  <c r="AH535" i="1"/>
  <c r="AH325" i="1"/>
  <c r="AH740" i="1"/>
  <c r="AH957" i="1"/>
  <c r="AH603" i="1"/>
  <c r="AH201" i="1"/>
  <c r="AH248" i="1"/>
  <c r="AH46" i="1"/>
  <c r="AI46" i="1" s="1"/>
  <c r="AH1133" i="1"/>
  <c r="AH536" i="1"/>
  <c r="AI536" i="1" s="1"/>
  <c r="AK323" i="2"/>
  <c r="AL323" i="2" s="1"/>
  <c r="AK109" i="2"/>
  <c r="AK99" i="2"/>
  <c r="AI202" i="1"/>
  <c r="AK82" i="2"/>
  <c r="AL82" i="2" s="1"/>
  <c r="AI907" i="1"/>
  <c r="AK363" i="2"/>
  <c r="AI750" i="1"/>
  <c r="AK303" i="2"/>
  <c r="AL303" i="2" s="1"/>
  <c r="AI944" i="1"/>
  <c r="AK389" i="2"/>
  <c r="AI956" i="1"/>
  <c r="AK396" i="2"/>
  <c r="AL396" i="2" s="1"/>
  <c r="AI762" i="1"/>
  <c r="AK309" i="2"/>
  <c r="AI923" i="1"/>
  <c r="AK373" i="2"/>
  <c r="AI436" i="1"/>
  <c r="AK181" i="2"/>
  <c r="AK180" i="2"/>
  <c r="AI1047" i="1"/>
  <c r="AK402" i="2"/>
  <c r="AI429" i="1"/>
  <c r="AK172" i="2"/>
  <c r="AI790" i="1"/>
  <c r="AI166" i="1"/>
  <c r="AK54" i="2"/>
  <c r="AI183" i="1"/>
  <c r="AI434" i="1"/>
  <c r="AK179" i="2"/>
  <c r="AI1112" i="1"/>
  <c r="AI627" i="1"/>
  <c r="AK267" i="2"/>
  <c r="AI830" i="1"/>
  <c r="AI1098" i="1"/>
  <c r="AK426" i="2"/>
  <c r="AI486" i="1"/>
  <c r="AK212" i="2"/>
  <c r="AL212" i="2" s="1"/>
  <c r="AI339" i="1"/>
  <c r="AK115" i="2"/>
  <c r="AI844" i="1"/>
  <c r="AK339" i="2"/>
  <c r="AI942" i="1"/>
  <c r="AK387" i="2"/>
  <c r="AI176" i="1"/>
  <c r="AK62" i="2"/>
  <c r="AL62" i="2" s="1"/>
  <c r="AI623" i="1"/>
  <c r="AK265" i="2"/>
  <c r="AK264" i="2"/>
  <c r="AL264" i="2" s="1"/>
  <c r="AI195" i="1"/>
  <c r="AK76" i="2"/>
  <c r="AI658" i="1"/>
  <c r="AK284" i="2"/>
  <c r="AL284" i="2" s="1"/>
  <c r="AI771" i="1"/>
  <c r="AK312" i="2"/>
  <c r="AI228" i="1"/>
  <c r="AK89" i="2"/>
  <c r="AI1147" i="1"/>
  <c r="AK443" i="2"/>
  <c r="AI64" i="1"/>
  <c r="AK17" i="2"/>
  <c r="AI249" i="1"/>
  <c r="AK90" i="2"/>
  <c r="AI83" i="1"/>
  <c r="AK12" i="2"/>
  <c r="AL12" i="2" s="1"/>
  <c r="AI342" i="1"/>
  <c r="AK118" i="2"/>
  <c r="AI1092" i="1"/>
  <c r="AK399" i="2"/>
  <c r="AL399" i="2" s="1"/>
  <c r="AI464" i="1"/>
  <c r="AK198" i="2"/>
  <c r="AI200" i="1"/>
  <c r="AK81" i="2"/>
  <c r="AL81" i="2" s="1"/>
  <c r="AI1096" i="1"/>
  <c r="AK425" i="2"/>
  <c r="AI207" i="1"/>
  <c r="AK83" i="2"/>
  <c r="AI256" i="1"/>
  <c r="AK94" i="2"/>
  <c r="AI782" i="1"/>
  <c r="AK314" i="2"/>
  <c r="AL314" i="2" s="1"/>
  <c r="AI488" i="1"/>
  <c r="AK213" i="2"/>
  <c r="AK214" i="2"/>
  <c r="AI470" i="1"/>
  <c r="AK203" i="2"/>
  <c r="AI446" i="1"/>
  <c r="AK190" i="2"/>
  <c r="AL190" i="2" s="1"/>
  <c r="AI419" i="1"/>
  <c r="AK166" i="2"/>
  <c r="AI1053" i="1"/>
  <c r="AK406" i="2"/>
  <c r="AI1093" i="1"/>
  <c r="AK400" i="2"/>
  <c r="AI647" i="1"/>
  <c r="AK280" i="2"/>
  <c r="AI1104" i="1"/>
  <c r="AK431" i="2"/>
  <c r="AI904" i="1"/>
  <c r="AK361" i="2"/>
  <c r="AL361" i="2" s="1"/>
  <c r="AI458" i="1"/>
  <c r="AK197" i="2"/>
  <c r="AI451" i="1"/>
  <c r="AK193" i="2"/>
  <c r="AL193" i="2" s="1"/>
  <c r="AI926" i="1"/>
  <c r="AK375" i="2"/>
  <c r="AI1071" i="1"/>
  <c r="AK419" i="2"/>
  <c r="AI76" i="1"/>
  <c r="AK8" i="2"/>
  <c r="AI954" i="1"/>
  <c r="AK394" i="2"/>
  <c r="AI930" i="1"/>
  <c r="AK381" i="2"/>
  <c r="AI161" i="1"/>
  <c r="AK51" i="2"/>
  <c r="AI1161" i="1"/>
  <c r="AK441" i="2"/>
  <c r="AK445" i="2"/>
  <c r="AK440" i="2"/>
  <c r="AI444" i="1"/>
  <c r="AK189" i="2"/>
  <c r="AK188" i="2"/>
  <c r="AI169" i="1"/>
  <c r="AK55" i="2"/>
  <c r="AK56" i="2"/>
  <c r="AI575" i="1"/>
  <c r="AK253" i="2"/>
  <c r="AK252" i="2"/>
  <c r="AI118" i="1"/>
  <c r="AK30" i="2"/>
  <c r="AL30" i="2" s="1"/>
  <c r="AI1101" i="1"/>
  <c r="AK428" i="2"/>
  <c r="AK429" i="2"/>
  <c r="AI772" i="1"/>
  <c r="AK313" i="2"/>
  <c r="AI198" i="1"/>
  <c r="AK80" i="2"/>
  <c r="AI250" i="1"/>
  <c r="AK91" i="2"/>
  <c r="AL91" i="2" s="1"/>
  <c r="AI59" i="1"/>
  <c r="AK16" i="2"/>
  <c r="AL16" i="2" s="1"/>
  <c r="AI124" i="1"/>
  <c r="AK33" i="2"/>
  <c r="AI359" i="1"/>
  <c r="AK133" i="2"/>
  <c r="AI850" i="1"/>
  <c r="AK342" i="2"/>
  <c r="AI77" i="1"/>
  <c r="AK19" i="2"/>
  <c r="AL19" i="2" s="1"/>
  <c r="AI938" i="1"/>
  <c r="AI571" i="1"/>
  <c r="AK249" i="2"/>
  <c r="AK250" i="2"/>
  <c r="AL250" i="2" s="1"/>
  <c r="AI1102" i="1"/>
  <c r="AK430" i="2"/>
  <c r="AI924" i="1"/>
  <c r="AK374" i="2"/>
  <c r="AI483" i="1"/>
  <c r="AK210" i="2"/>
  <c r="AI634" i="1"/>
  <c r="AK273" i="2"/>
  <c r="AK274" i="2"/>
  <c r="AI346" i="1"/>
  <c r="AK123" i="2"/>
  <c r="AI601" i="1"/>
  <c r="AK244" i="2"/>
  <c r="AI612" i="1"/>
  <c r="AK258" i="2"/>
  <c r="AI394" i="1"/>
  <c r="AI937" i="1"/>
  <c r="AK384" i="2"/>
  <c r="AI584" i="1"/>
  <c r="AI489" i="1"/>
  <c r="AK215" i="2"/>
  <c r="AI835" i="1"/>
  <c r="AK335" i="2"/>
  <c r="AI852" i="1"/>
  <c r="AK343" i="2"/>
  <c r="AI663" i="1"/>
  <c r="AK286" i="2"/>
  <c r="AL286" i="2" s="1"/>
  <c r="AI116" i="1"/>
  <c r="AK24" i="2"/>
  <c r="AI117" i="1"/>
  <c r="AK29" i="2"/>
  <c r="AI1052" i="1"/>
  <c r="AK404" i="2"/>
  <c r="AK405" i="2"/>
  <c r="AI674" i="1"/>
  <c r="AK293" i="2"/>
  <c r="AI186" i="1"/>
  <c r="AK70" i="2"/>
  <c r="AI661" i="1"/>
  <c r="AK285" i="2"/>
  <c r="AI499" i="1"/>
  <c r="AK157" i="2"/>
  <c r="AI1169" i="1"/>
  <c r="AK446" i="2"/>
  <c r="AI214" i="1"/>
  <c r="AK85" i="2"/>
  <c r="AI555" i="1"/>
  <c r="AK229" i="2"/>
  <c r="AK230" i="2"/>
  <c r="AK231" i="2"/>
  <c r="AI357" i="1"/>
  <c r="AK132" i="2"/>
  <c r="AI484" i="1"/>
  <c r="AK211" i="2"/>
  <c r="AI84" i="1"/>
  <c r="AK13" i="2"/>
  <c r="AI1055" i="1"/>
  <c r="AK407" i="2"/>
  <c r="AI557" i="1"/>
  <c r="AK237" i="2"/>
  <c r="AK238" i="2"/>
  <c r="AI384" i="1"/>
  <c r="AK144" i="2"/>
  <c r="AK145" i="2"/>
  <c r="AI170" i="1"/>
  <c r="AK57" i="2"/>
  <c r="AK58" i="2"/>
  <c r="AI673" i="1"/>
  <c r="AI849" i="1"/>
  <c r="AK341" i="2"/>
  <c r="AI946" i="1"/>
  <c r="AK391" i="2"/>
  <c r="AI502" i="1"/>
  <c r="AK158" i="2"/>
  <c r="AK159" i="2"/>
  <c r="AI78" i="1"/>
  <c r="AK9" i="2"/>
  <c r="AI871" i="1"/>
  <c r="AK352" i="2"/>
  <c r="AK353" i="2"/>
  <c r="AI812" i="1"/>
  <c r="AK336" i="2"/>
  <c r="AL336" i="2" s="1"/>
  <c r="AI1072" i="1"/>
  <c r="AK421" i="2"/>
  <c r="AI645" i="1"/>
  <c r="AK279" i="2"/>
  <c r="AI1059" i="1"/>
  <c r="AK410" i="2"/>
  <c r="AI172" i="1"/>
  <c r="AK61" i="2"/>
  <c r="AI393" i="1"/>
  <c r="AK136" i="2"/>
  <c r="AI860" i="1"/>
  <c r="AK345" i="2"/>
  <c r="AI666" i="1"/>
  <c r="AK288" i="2"/>
  <c r="AI657" i="1"/>
  <c r="AK283" i="2"/>
  <c r="AL283" i="2" s="1"/>
  <c r="AI185" i="1"/>
  <c r="AK69" i="2"/>
  <c r="AI401" i="1"/>
  <c r="AK140" i="2"/>
  <c r="AI927" i="1"/>
  <c r="AK376" i="2"/>
  <c r="AI1049" i="1"/>
  <c r="AK403" i="2"/>
  <c r="AI653" i="1"/>
  <c r="AK282" i="2"/>
  <c r="AI11" i="1"/>
  <c r="AK4" i="2"/>
  <c r="AK5" i="2"/>
  <c r="AL5" i="2" s="1"/>
  <c r="AI490" i="1"/>
  <c r="AK216" i="2"/>
  <c r="AI625" i="1"/>
  <c r="AI1141" i="1"/>
  <c r="AK442" i="2"/>
  <c r="AI504" i="1"/>
  <c r="AK160" i="2"/>
  <c r="AI1066" i="1"/>
  <c r="AK414" i="2"/>
  <c r="AI155" i="1"/>
  <c r="AI681" i="1"/>
  <c r="AK299" i="2"/>
  <c r="AK300" i="2"/>
  <c r="AI288" i="1"/>
  <c r="AK105" i="2"/>
  <c r="AI274" i="1"/>
  <c r="AK101" i="2"/>
  <c r="AI1073" i="1"/>
  <c r="AK422" i="2"/>
  <c r="AI816" i="1"/>
  <c r="AK326" i="2"/>
  <c r="AI212" i="1"/>
  <c r="AK84" i="2"/>
  <c r="AI929" i="1"/>
  <c r="AK380" i="2"/>
  <c r="AK379" i="2"/>
  <c r="AI763" i="1"/>
  <c r="AK310" i="2"/>
  <c r="AI348" i="1"/>
  <c r="AI347" i="1"/>
  <c r="AK124" i="2"/>
  <c r="AI137" i="1"/>
  <c r="AI127" i="1"/>
  <c r="AK34" i="2"/>
  <c r="AI789" i="1"/>
  <c r="AI351" i="1"/>
  <c r="AK129" i="2"/>
  <c r="AK130" i="2"/>
  <c r="AK135" i="2"/>
  <c r="AI1099" i="1"/>
  <c r="AK427" i="2"/>
  <c r="AI869" i="1"/>
  <c r="AK351" i="2"/>
  <c r="AI269" i="1"/>
  <c r="AK98" i="2"/>
  <c r="AI331" i="1"/>
  <c r="AI846" i="1"/>
  <c r="AK340" i="2"/>
  <c r="AI171" i="1"/>
  <c r="AK59" i="2"/>
  <c r="AK60" i="2"/>
  <c r="AI615" i="1"/>
  <c r="AK261" i="2"/>
  <c r="AK260" i="2"/>
  <c r="AI1060" i="1"/>
  <c r="AK411" i="2"/>
  <c r="AI1130" i="1"/>
  <c r="AK438" i="2"/>
  <c r="AI440" i="1"/>
  <c r="AK185" i="2"/>
  <c r="AK184" i="2"/>
  <c r="AI497" i="1"/>
  <c r="AK218" i="2"/>
  <c r="AK219" i="2"/>
  <c r="AI192" i="1"/>
  <c r="AK72" i="2"/>
  <c r="AK73" i="2"/>
  <c r="AK74" i="2"/>
  <c r="AI1113" i="1"/>
  <c r="AK436" i="2"/>
  <c r="AI621" i="1"/>
  <c r="AK263" i="2"/>
  <c r="AI391" i="1"/>
  <c r="AK153" i="2"/>
  <c r="AL153" i="2" s="1"/>
  <c r="AI142" i="1"/>
  <c r="AK44" i="2"/>
  <c r="AI343" i="1"/>
  <c r="AK119" i="2"/>
  <c r="AI334" i="1"/>
  <c r="AK112" i="2"/>
  <c r="AK113" i="2"/>
  <c r="AK111" i="2"/>
  <c r="AI272" i="1"/>
  <c r="AK100" i="2"/>
  <c r="AI92" i="1"/>
  <c r="AK15" i="2"/>
  <c r="AI955" i="1"/>
  <c r="AK395" i="2"/>
  <c r="AI643" i="1"/>
  <c r="AK278" i="2"/>
  <c r="AI928" i="1"/>
  <c r="AK377" i="2"/>
  <c r="AI344" i="1"/>
  <c r="AK120" i="2"/>
  <c r="AK121" i="2"/>
  <c r="AL121" i="2" s="1"/>
  <c r="AI418" i="1"/>
  <c r="AK165" i="2"/>
  <c r="AI628" i="1"/>
  <c r="AI590" i="1"/>
  <c r="AK256" i="2"/>
  <c r="AI1111" i="1"/>
  <c r="AK434" i="2"/>
  <c r="AI607" i="1"/>
  <c r="AK246" i="2"/>
  <c r="AI876" i="1"/>
  <c r="AI194" i="1"/>
  <c r="AK75" i="2"/>
  <c r="AI453" i="1"/>
  <c r="AK195" i="2"/>
  <c r="AI1148" i="1"/>
  <c r="AK444" i="2"/>
  <c r="AI426" i="1"/>
  <c r="AK171" i="2"/>
  <c r="AI667" i="1"/>
  <c r="AK289" i="2"/>
  <c r="AI804" i="1"/>
  <c r="AK317" i="2"/>
  <c r="AI558" i="1"/>
  <c r="AK241" i="2"/>
  <c r="AK242" i="2"/>
  <c r="AK243" i="2"/>
  <c r="AK240" i="2"/>
  <c r="AI163" i="1"/>
  <c r="AK52" i="2"/>
  <c r="AK53" i="2"/>
  <c r="AI406" i="1"/>
  <c r="AI945" i="1"/>
  <c r="AK390" i="2"/>
  <c r="AI916" i="1"/>
  <c r="AK371" i="2"/>
  <c r="AI220" i="1"/>
  <c r="AK86" i="2"/>
  <c r="AI506" i="1"/>
  <c r="AK161" i="2"/>
  <c r="AI337" i="1"/>
  <c r="AI664" i="1"/>
  <c r="AK287" i="2"/>
  <c r="AI379" i="1"/>
  <c r="AK148" i="2"/>
  <c r="AK149" i="2"/>
  <c r="AI1110" i="1"/>
  <c r="AK433" i="2"/>
  <c r="AI80" i="1"/>
  <c r="AK11" i="2"/>
  <c r="AI670" i="1"/>
  <c r="AK291" i="2"/>
  <c r="AI630" i="1"/>
  <c r="AK270" i="2"/>
  <c r="AI286" i="1"/>
  <c r="AK104" i="2"/>
  <c r="AI818" i="1"/>
  <c r="AK327" i="2"/>
  <c r="AI79" i="1"/>
  <c r="AK10" i="2"/>
  <c r="AI556" i="1"/>
  <c r="AK233" i="2"/>
  <c r="AK234" i="2"/>
  <c r="AK235" i="2"/>
  <c r="AK236" i="2"/>
  <c r="AI122" i="1"/>
  <c r="AK31" i="2"/>
  <c r="AI469" i="1"/>
  <c r="AK202" i="2"/>
  <c r="AI950" i="1"/>
  <c r="AK393" i="2"/>
  <c r="AI197" i="1"/>
  <c r="AK79" i="2"/>
  <c r="AI553" i="1"/>
  <c r="AK221" i="2"/>
  <c r="AK222" i="2"/>
  <c r="AK223" i="2"/>
  <c r="AK224" i="2"/>
  <c r="AI620" i="1"/>
  <c r="AK262" i="2"/>
  <c r="AI882" i="1"/>
  <c r="AK359" i="2"/>
  <c r="AI415" i="1"/>
  <c r="AK163" i="2"/>
  <c r="AK164" i="2"/>
  <c r="AI834" i="1"/>
  <c r="AK334" i="2"/>
  <c r="AI182" i="1"/>
  <c r="AK66" i="2"/>
  <c r="AI832" i="1"/>
  <c r="AK333" i="2"/>
  <c r="AI1067" i="1"/>
  <c r="AK415" i="2"/>
  <c r="AI473" i="1"/>
  <c r="AK204" i="2"/>
  <c r="AI261" i="1"/>
  <c r="AK95" i="2"/>
  <c r="AI454" i="1"/>
  <c r="AK196" i="2"/>
  <c r="AI387" i="1"/>
  <c r="AK151" i="2"/>
  <c r="AI129" i="1"/>
  <c r="AK35" i="2"/>
  <c r="AI825" i="1"/>
  <c r="AK329" i="2"/>
  <c r="AI915" i="1"/>
  <c r="AK370" i="2"/>
  <c r="AI430" i="1"/>
  <c r="AK173" i="2"/>
  <c r="AI570" i="1"/>
  <c r="AK220" i="2"/>
  <c r="AI159" i="1"/>
  <c r="AK48" i="2"/>
  <c r="AK49" i="2"/>
  <c r="AI881" i="1"/>
  <c r="AK358" i="2"/>
  <c r="AI940" i="1"/>
  <c r="AK386" i="2"/>
  <c r="AI281" i="1"/>
  <c r="AK102" i="2"/>
  <c r="AI912" i="1"/>
  <c r="AK364" i="2"/>
  <c r="AK368" i="2"/>
  <c r="AK365" i="2"/>
  <c r="AK369" i="2"/>
  <c r="AK366" i="2"/>
  <c r="AI883" i="1"/>
  <c r="AK360" i="2"/>
  <c r="AI669" i="1"/>
  <c r="AI328" i="1"/>
  <c r="AK106" i="2"/>
  <c r="AI441" i="1"/>
  <c r="AK186" i="2"/>
  <c r="AI139" i="1"/>
  <c r="AK41" i="2"/>
  <c r="AI478" i="1"/>
  <c r="AK207" i="2"/>
  <c r="AI226" i="1"/>
  <c r="AK88" i="2"/>
  <c r="AI333" i="1"/>
  <c r="AK110" i="2"/>
  <c r="AI874" i="1"/>
  <c r="AK354" i="2"/>
  <c r="AI481" i="1"/>
  <c r="AK208" i="2"/>
  <c r="AI787" i="1"/>
  <c r="AK318" i="2"/>
  <c r="AI613" i="1"/>
  <c r="AK259" i="2"/>
  <c r="AI433" i="1"/>
  <c r="AK177" i="2"/>
  <c r="AK178" i="2"/>
  <c r="AI113" i="1"/>
  <c r="AK23" i="2"/>
  <c r="AK22" i="2"/>
  <c r="AI425" i="1"/>
  <c r="AK169" i="2"/>
  <c r="AI181" i="1"/>
  <c r="AK65" i="2"/>
  <c r="AI824" i="1"/>
  <c r="AK328" i="2"/>
  <c r="AI93" i="1"/>
  <c r="AK447" i="2"/>
  <c r="AI431" i="1"/>
  <c r="AK174" i="2"/>
  <c r="AK175" i="2"/>
  <c r="AI442" i="1"/>
  <c r="AK187" i="2"/>
  <c r="AI609" i="1"/>
  <c r="AK248" i="2"/>
  <c r="AI62" i="1"/>
  <c r="AK7" i="2"/>
  <c r="AI149" i="1"/>
  <c r="AK25" i="2"/>
  <c r="AI605" i="1"/>
  <c r="AK245" i="2"/>
  <c r="AI751" i="1"/>
  <c r="AK305" i="2"/>
  <c r="AK304" i="2"/>
  <c r="AI476" i="1"/>
  <c r="AK206" i="2"/>
  <c r="AI841" i="1"/>
  <c r="AK338" i="2"/>
  <c r="AI936" i="1"/>
  <c r="AK383" i="2"/>
  <c r="AI468" i="1"/>
  <c r="AK201" i="2"/>
  <c r="AK200" i="2"/>
  <c r="AI856" i="1"/>
  <c r="AK344" i="2"/>
  <c r="AI132" i="1"/>
  <c r="AK37" i="2"/>
  <c r="AI388" i="1"/>
  <c r="AK152" i="2"/>
  <c r="AI178" i="1"/>
  <c r="AK63" i="2"/>
  <c r="AK64" i="2"/>
  <c r="AI586" i="1"/>
  <c r="AK255" i="2"/>
  <c r="AI352" i="1"/>
  <c r="AK131" i="2"/>
  <c r="AI629" i="1"/>
  <c r="AK269" i="2"/>
  <c r="AI424" i="1"/>
  <c r="AK167" i="2"/>
  <c r="AK168" i="2"/>
  <c r="AI151" i="1"/>
  <c r="AK28" i="2"/>
  <c r="AI466" i="1"/>
  <c r="AK199" i="2"/>
  <c r="AI649" i="1"/>
  <c r="AK281" i="2"/>
  <c r="AI496" i="1"/>
  <c r="AK155" i="2"/>
  <c r="AI196" i="1"/>
  <c r="AK77" i="2"/>
  <c r="AK78" i="2"/>
  <c r="AI1162" i="1"/>
  <c r="AK439" i="2"/>
  <c r="AI438" i="1"/>
  <c r="AK182" i="2"/>
  <c r="AI263" i="1"/>
  <c r="AK96" i="2"/>
  <c r="AK97" i="2"/>
  <c r="AI340" i="1"/>
  <c r="AK116" i="2"/>
  <c r="AL116" i="2" s="1"/>
  <c r="AK117" i="2"/>
  <c r="AI439" i="1"/>
  <c r="AK183" i="2"/>
  <c r="AI633" i="1"/>
  <c r="AK272" i="2"/>
  <c r="AI678" i="1"/>
  <c r="AK294" i="2"/>
  <c r="AK295" i="2"/>
  <c r="AI1058" i="1"/>
  <c r="AK424" i="2"/>
  <c r="AK409" i="2"/>
  <c r="AI788" i="1"/>
  <c r="AK319" i="2"/>
  <c r="AK320" i="2"/>
  <c r="AI432" i="1"/>
  <c r="AK176" i="2"/>
  <c r="AI123" i="1"/>
  <c r="AK32" i="2"/>
  <c r="AI399" i="1"/>
  <c r="AK139" i="2"/>
  <c r="AI906" i="1"/>
  <c r="AK362" i="2"/>
  <c r="AI141" i="1"/>
  <c r="AK43" i="2"/>
  <c r="AI9" i="1"/>
  <c r="AI608" i="1"/>
  <c r="AK247" i="2"/>
  <c r="AI350" i="1"/>
  <c r="AK128" i="2"/>
  <c r="AK127" i="2"/>
  <c r="AI878" i="1"/>
  <c r="AK357" i="2"/>
  <c r="AI679" i="1"/>
  <c r="AK297" i="2"/>
  <c r="AK298" i="2"/>
  <c r="AK296" i="2"/>
  <c r="AI150" i="1"/>
  <c r="AK27" i="2"/>
  <c r="AK26" i="2"/>
  <c r="AI70" i="1"/>
  <c r="AK18" i="2"/>
  <c r="AI380" i="1"/>
  <c r="AK150" i="2"/>
  <c r="AI191" i="1"/>
  <c r="AK71" i="2"/>
  <c r="AI1114" i="1"/>
  <c r="AK437" i="2"/>
  <c r="AI794" i="1"/>
  <c r="AK325" i="2"/>
  <c r="AL325" i="2" s="1"/>
  <c r="AI637" i="1"/>
  <c r="AK277" i="2"/>
  <c r="AK275" i="2"/>
  <c r="AK276" i="2"/>
  <c r="AI1069" i="1"/>
  <c r="AK417" i="2"/>
  <c r="AI475" i="1"/>
  <c r="AK205" i="2"/>
  <c r="AI184" i="1"/>
  <c r="AK68" i="2"/>
  <c r="AI449" i="1"/>
  <c r="AK192" i="2"/>
  <c r="AI492" i="1"/>
  <c r="AK217" i="2"/>
  <c r="AI611" i="1"/>
  <c r="AK257" i="2"/>
  <c r="AI755" i="1"/>
  <c r="AK306" i="2"/>
  <c r="AI329" i="1"/>
  <c r="AK107" i="2"/>
  <c r="AI482" i="1"/>
  <c r="AK209" i="2"/>
  <c r="AI349" i="1"/>
  <c r="AK126" i="2"/>
  <c r="AI130" i="1"/>
  <c r="AK36" i="2"/>
  <c r="AI861" i="1"/>
  <c r="AK346" i="2"/>
  <c r="AI828" i="1"/>
  <c r="AK330" i="2"/>
  <c r="AI1070" i="1"/>
  <c r="AK418" i="2"/>
  <c r="AI49" i="1"/>
  <c r="AK6" i="2"/>
  <c r="AI863" i="1"/>
  <c r="AK347" i="2"/>
  <c r="AI386" i="1"/>
  <c r="AK146" i="2"/>
  <c r="AI803" i="1"/>
  <c r="AK316" i="2"/>
  <c r="AI140" i="1"/>
  <c r="AK42" i="2"/>
  <c r="AI868" i="1"/>
  <c r="AK349" i="2"/>
  <c r="AK350" i="2"/>
  <c r="AI104" i="1"/>
  <c r="AK21" i="2"/>
  <c r="AI1046" i="1"/>
  <c r="AK401" i="2"/>
  <c r="AI1088" i="1"/>
  <c r="AK397" i="2"/>
  <c r="AK398" i="2"/>
  <c r="AI498" i="1"/>
  <c r="AK156" i="2"/>
  <c r="AI875" i="1"/>
  <c r="AK355" i="2"/>
  <c r="AI1061" i="1"/>
  <c r="AK412" i="2"/>
  <c r="AI95" i="1"/>
  <c r="AK20" i="2"/>
  <c r="AI1056" i="1"/>
  <c r="AK408" i="2"/>
  <c r="AI759" i="1"/>
  <c r="AK307" i="2"/>
  <c r="AK308" i="2"/>
  <c r="AI377" i="1"/>
  <c r="AK147" i="2"/>
  <c r="AI682" i="1"/>
  <c r="AK301" i="2"/>
  <c r="AK302" i="2"/>
  <c r="AI403" i="1"/>
  <c r="AK141" i="2"/>
  <c r="AI153" i="1"/>
  <c r="AK45" i="2"/>
  <c r="AK46" i="2"/>
  <c r="AI284" i="1"/>
  <c r="AK103" i="2"/>
  <c r="AI769" i="1"/>
  <c r="AK311" i="2"/>
  <c r="AI452" i="1"/>
  <c r="AK194" i="2"/>
  <c r="AI135" i="1"/>
  <c r="AK39" i="2"/>
  <c r="AI632" i="1"/>
  <c r="AK271" i="2"/>
  <c r="AI134" i="1"/>
  <c r="AK38" i="2"/>
  <c r="AI383" i="1"/>
  <c r="AK143" i="2"/>
  <c r="AL138" i="2"/>
  <c r="AL432" i="2"/>
  <c r="AL225" i="2"/>
  <c r="AL228" i="2"/>
  <c r="AL440" i="2"/>
  <c r="AL227" i="2"/>
  <c r="AL92" i="2"/>
  <c r="AL348" i="2"/>
  <c r="AL416" i="2"/>
  <c r="AL332" i="2"/>
  <c r="AL382" i="2"/>
  <c r="AL87" i="2"/>
  <c r="AL191" i="2"/>
  <c r="AL388" i="2"/>
  <c r="AL251" i="2"/>
  <c r="AL324" i="2"/>
  <c r="AL226" i="2"/>
  <c r="AL14" i="2"/>
  <c r="AI842" i="1" l="1"/>
  <c r="AI1133" i="1"/>
  <c r="AI3" i="1"/>
  <c r="AI957" i="1"/>
  <c r="AI535" i="1"/>
  <c r="AI603" i="1"/>
  <c r="AI740" i="1"/>
  <c r="AI325" i="1"/>
  <c r="AI248" i="1"/>
  <c r="AI201" i="1"/>
  <c r="AK114" i="2"/>
  <c r="AL114" i="2" s="1"/>
  <c r="AK170" i="2"/>
  <c r="AL170" i="2" s="1"/>
  <c r="AK356" i="2"/>
  <c r="AL356" i="2" s="1"/>
  <c r="AK268" i="2"/>
  <c r="AL268" i="2" s="1"/>
  <c r="AK122" i="2"/>
  <c r="AL122" i="2" s="1"/>
  <c r="AK378" i="2"/>
  <c r="AL378" i="2" s="1"/>
  <c r="AK134" i="2"/>
  <c r="AL134" i="2" s="1"/>
  <c r="AK108" i="2"/>
  <c r="AL108" i="2" s="1"/>
  <c r="AK321" i="2"/>
  <c r="AL321" i="2" s="1"/>
  <c r="AK40" i="2"/>
  <c r="AL40" i="2" s="1"/>
  <c r="AK125" i="2"/>
  <c r="AL125" i="2" s="1"/>
  <c r="AK47" i="2"/>
  <c r="AL47" i="2" s="1"/>
  <c r="AK266" i="2"/>
  <c r="AL266" i="2" s="1"/>
  <c r="AK420" i="2"/>
  <c r="AL420" i="2" s="1"/>
  <c r="AK292" i="2"/>
  <c r="AL292" i="2" s="1"/>
  <c r="AK239" i="2"/>
  <c r="AL239" i="2" s="1"/>
  <c r="AK232" i="2"/>
  <c r="AL232" i="2" s="1"/>
  <c r="AK254" i="2"/>
  <c r="AL254" i="2" s="1"/>
  <c r="AK137" i="2"/>
  <c r="AL137" i="2" s="1"/>
  <c r="AK385" i="2"/>
  <c r="AL385" i="2" s="1"/>
  <c r="AK50" i="2"/>
  <c r="AL50" i="2" s="1"/>
  <c r="AK315" i="2"/>
  <c r="AL315" i="2" s="1"/>
  <c r="AK331" i="2"/>
  <c r="AL331" i="2" s="1"/>
  <c r="AK435" i="2"/>
  <c r="AL435" i="2" s="1"/>
  <c r="AK67" i="2"/>
  <c r="AL67" i="2" s="1"/>
  <c r="AK322" i="2"/>
  <c r="AL322" i="2" s="1"/>
  <c r="AK290" i="2"/>
  <c r="AL290" i="2" s="1"/>
  <c r="AK367" i="2"/>
  <c r="AL367" i="2" s="1"/>
  <c r="AK142" i="2"/>
  <c r="AL142" i="2" s="1"/>
  <c r="AL408" i="2"/>
  <c r="AL42" i="2"/>
  <c r="AL330" i="2"/>
  <c r="AL306" i="2"/>
  <c r="AL68" i="2"/>
  <c r="AL277" i="2"/>
  <c r="AL26" i="2"/>
  <c r="AL247" i="2"/>
  <c r="AL176" i="2"/>
  <c r="AL152" i="2"/>
  <c r="AL175" i="2"/>
  <c r="AL102" i="2"/>
  <c r="AL222" i="2"/>
  <c r="AL10" i="2"/>
  <c r="AL104" i="2"/>
  <c r="AL119" i="2"/>
  <c r="AL260" i="2"/>
  <c r="AL244" i="2"/>
  <c r="AL342" i="2"/>
  <c r="AL339" i="2"/>
  <c r="AL271" i="2"/>
  <c r="AL194" i="2"/>
  <c r="AL103" i="2"/>
  <c r="AL308" i="2"/>
  <c r="AL27" i="2"/>
  <c r="AL297" i="2"/>
  <c r="AL127" i="2"/>
  <c r="AL409" i="2"/>
  <c r="AL294" i="2"/>
  <c r="AL182" i="2"/>
  <c r="AL78" i="2"/>
  <c r="AL167" i="2"/>
  <c r="AL131" i="2"/>
  <c r="AL64" i="2"/>
  <c r="AL383" i="2"/>
  <c r="AL206" i="2"/>
  <c r="AL174" i="2"/>
  <c r="AL328" i="2"/>
  <c r="AL169" i="2"/>
  <c r="AL259" i="2"/>
  <c r="AL208" i="2"/>
  <c r="AL110" i="2"/>
  <c r="AL368" i="2"/>
  <c r="AL220" i="2"/>
  <c r="AL370" i="2"/>
  <c r="AL35" i="2"/>
  <c r="AL196" i="2"/>
  <c r="AL333" i="2"/>
  <c r="AL334" i="2"/>
  <c r="AL221" i="2"/>
  <c r="AL393" i="2"/>
  <c r="AL234" i="2"/>
  <c r="AL371" i="2"/>
  <c r="AL241" i="2"/>
  <c r="AL289" i="2"/>
  <c r="AL377" i="2"/>
  <c r="AL395" i="2"/>
  <c r="AL100" i="2"/>
  <c r="AL113" i="2"/>
  <c r="AL184" i="2"/>
  <c r="AL261" i="2"/>
  <c r="AL130" i="2"/>
  <c r="AL380" i="2"/>
  <c r="AL300" i="2"/>
  <c r="AL4" i="2"/>
  <c r="AL403" i="2"/>
  <c r="AL345" i="2"/>
  <c r="AL279" i="2"/>
  <c r="AL352" i="2"/>
  <c r="AL159" i="2"/>
  <c r="AL145" i="2"/>
  <c r="AL238" i="2"/>
  <c r="AL231" i="2"/>
  <c r="AL70" i="2"/>
  <c r="AL405" i="2"/>
  <c r="AL273" i="2"/>
  <c r="AL188" i="2"/>
  <c r="AL445" i="2"/>
  <c r="AL51" i="2"/>
  <c r="AL394" i="2"/>
  <c r="AL419" i="2"/>
  <c r="AL406" i="2"/>
  <c r="AL214" i="2"/>
  <c r="AL17" i="2"/>
  <c r="AL373" i="2"/>
  <c r="AL45" i="2"/>
  <c r="AL156" i="2"/>
  <c r="AL146" i="2"/>
  <c r="AL36" i="2"/>
  <c r="AL217" i="2"/>
  <c r="AL43" i="2"/>
  <c r="AL168" i="2"/>
  <c r="AL344" i="2"/>
  <c r="AL248" i="2"/>
  <c r="AL365" i="2"/>
  <c r="AL262" i="2"/>
  <c r="AL433" i="2"/>
  <c r="AL242" i="2"/>
  <c r="AL72" i="2"/>
  <c r="AL135" i="2"/>
  <c r="AL274" i="2"/>
  <c r="AL141" i="2"/>
  <c r="AL307" i="2"/>
  <c r="AL20" i="2"/>
  <c r="AL398" i="2"/>
  <c r="AL349" i="2"/>
  <c r="AL347" i="2"/>
  <c r="AL418" i="2"/>
  <c r="AL346" i="2"/>
  <c r="AL126" i="2"/>
  <c r="AL192" i="2"/>
  <c r="AL205" i="2"/>
  <c r="AL276" i="2"/>
  <c r="AL128" i="2"/>
  <c r="AK3" i="2"/>
  <c r="AL3" i="2" s="1"/>
  <c r="AL362" i="2"/>
  <c r="AL320" i="2"/>
  <c r="AL424" i="2"/>
  <c r="AL97" i="2"/>
  <c r="AL77" i="2"/>
  <c r="AL28" i="2"/>
  <c r="AL63" i="2"/>
  <c r="AL37" i="2"/>
  <c r="AL200" i="2"/>
  <c r="AL178" i="2"/>
  <c r="AL366" i="2"/>
  <c r="AL364" i="2"/>
  <c r="AL49" i="2"/>
  <c r="AL359" i="2"/>
  <c r="AL224" i="2"/>
  <c r="AL233" i="2"/>
  <c r="AL327" i="2"/>
  <c r="AL270" i="2"/>
  <c r="AL11" i="2"/>
  <c r="AL149" i="2"/>
  <c r="AL240" i="2"/>
  <c r="AL256" i="2"/>
  <c r="AL165" i="2"/>
  <c r="AL120" i="2"/>
  <c r="AL112" i="2"/>
  <c r="AL263" i="2"/>
  <c r="AL74" i="2"/>
  <c r="AL219" i="2"/>
  <c r="AL185" i="2"/>
  <c r="AL411" i="2"/>
  <c r="AL340" i="2"/>
  <c r="AL427" i="2"/>
  <c r="AL129" i="2"/>
  <c r="AL34" i="2"/>
  <c r="AL124" i="2"/>
  <c r="AL310" i="2"/>
  <c r="AL299" i="2"/>
  <c r="AL414" i="2"/>
  <c r="AL442" i="2"/>
  <c r="AL216" i="2"/>
  <c r="AL158" i="2"/>
  <c r="AL58" i="2"/>
  <c r="AL144" i="2"/>
  <c r="AL237" i="2"/>
  <c r="AL13" i="2"/>
  <c r="AL132" i="2"/>
  <c r="AL230" i="2"/>
  <c r="AL404" i="2"/>
  <c r="AL24" i="2"/>
  <c r="AL343" i="2"/>
  <c r="AL215" i="2"/>
  <c r="AL384" i="2"/>
  <c r="AL258" i="2"/>
  <c r="AL249" i="2"/>
  <c r="AL80" i="2"/>
  <c r="AL429" i="2"/>
  <c r="AL56" i="2"/>
  <c r="AL189" i="2"/>
  <c r="AL441" i="2"/>
  <c r="AL213" i="2"/>
  <c r="AL265" i="2"/>
  <c r="AL387" i="2"/>
  <c r="AL426" i="2"/>
  <c r="AL267" i="2"/>
  <c r="AL54" i="2"/>
  <c r="AL172" i="2"/>
  <c r="AL180" i="2"/>
  <c r="AL412" i="2"/>
  <c r="AL209" i="2"/>
  <c r="AL298" i="2"/>
  <c r="AL199" i="2"/>
  <c r="AL23" i="2"/>
  <c r="AL358" i="2"/>
  <c r="AL163" i="2"/>
  <c r="AL235" i="2"/>
  <c r="AL52" i="2"/>
  <c r="AL438" i="2"/>
  <c r="AL59" i="2"/>
  <c r="AL379" i="2"/>
  <c r="AL353" i="2"/>
  <c r="AL391" i="2"/>
  <c r="AL211" i="2"/>
  <c r="AL253" i="2"/>
  <c r="AL402" i="2"/>
  <c r="AL39" i="2"/>
  <c r="AL311" i="2"/>
  <c r="AL46" i="2"/>
  <c r="AL147" i="2"/>
  <c r="AL397" i="2"/>
  <c r="AL21" i="2"/>
  <c r="AL275" i="2"/>
  <c r="AL296" i="2"/>
  <c r="AL357" i="2"/>
  <c r="AL319" i="2"/>
  <c r="AL272" i="2"/>
  <c r="AL117" i="2"/>
  <c r="AL96" i="2"/>
  <c r="AL269" i="2"/>
  <c r="AL255" i="2"/>
  <c r="AL201" i="2"/>
  <c r="AL338" i="2"/>
  <c r="AL65" i="2"/>
  <c r="AL22" i="2"/>
  <c r="AL318" i="2"/>
  <c r="AL354" i="2"/>
  <c r="AL88" i="2"/>
  <c r="AL106" i="2"/>
  <c r="AL360" i="2"/>
  <c r="AL369" i="2"/>
  <c r="AL48" i="2"/>
  <c r="AL173" i="2"/>
  <c r="AL415" i="2"/>
  <c r="AL66" i="2"/>
  <c r="AL164" i="2"/>
  <c r="AL223" i="2"/>
  <c r="AL79" i="2"/>
  <c r="AL202" i="2"/>
  <c r="AL236" i="2"/>
  <c r="AL148" i="2"/>
  <c r="AL86" i="2"/>
  <c r="AL390" i="2"/>
  <c r="AL53" i="2"/>
  <c r="AL243" i="2"/>
  <c r="AL171" i="2"/>
  <c r="AL278" i="2"/>
  <c r="AL15" i="2"/>
  <c r="AL111" i="2"/>
  <c r="AL73" i="2"/>
  <c r="AL218" i="2"/>
  <c r="AL60" i="2"/>
  <c r="AL84" i="2"/>
  <c r="AL422" i="2"/>
  <c r="AL105" i="2"/>
  <c r="AL288" i="2"/>
  <c r="AL136" i="2"/>
  <c r="AL410" i="2"/>
  <c r="AL421" i="2"/>
  <c r="AL9" i="2"/>
  <c r="AL57" i="2"/>
  <c r="AL229" i="2"/>
  <c r="AL285" i="2"/>
  <c r="AL293" i="2"/>
  <c r="AL210" i="2"/>
  <c r="AL430" i="2"/>
  <c r="AL428" i="2"/>
  <c r="AL252" i="2"/>
  <c r="AL55" i="2"/>
  <c r="AL381" i="2"/>
  <c r="AL8" i="2"/>
  <c r="AL375" i="2"/>
  <c r="AL197" i="2"/>
  <c r="AL431" i="2"/>
  <c r="AL400" i="2"/>
  <c r="AL94" i="2"/>
  <c r="AL425" i="2"/>
  <c r="AL198" i="2"/>
  <c r="AL118" i="2"/>
  <c r="AL76" i="2"/>
  <c r="AL181" i="2"/>
  <c r="AL389" i="2"/>
  <c r="AL363" i="2"/>
  <c r="AL99" i="2"/>
  <c r="AL313" i="2"/>
  <c r="AL335" i="2"/>
  <c r="AL157" i="2"/>
  <c r="AL95" i="2"/>
  <c r="AL179" i="2"/>
  <c r="AL280" i="2"/>
  <c r="AL71" i="2"/>
  <c r="AL423" i="2"/>
  <c r="AL90" i="2"/>
  <c r="AL407" i="2"/>
  <c r="AL309" i="2"/>
  <c r="AL372" i="2"/>
  <c r="AL376" i="2"/>
  <c r="AL18" i="2"/>
  <c r="AL140" i="2"/>
  <c r="AL281" i="2"/>
  <c r="AL115" i="2"/>
  <c r="AL107" i="2"/>
  <c r="AL316" i="2"/>
  <c r="AL123" i="2"/>
  <c r="AL417" i="2"/>
  <c r="AL439" i="2"/>
  <c r="AL203" i="2"/>
  <c r="AL150" i="2"/>
  <c r="AL207" i="2"/>
  <c r="AL109" i="2"/>
  <c r="AL392" i="2"/>
  <c r="AL195" i="2"/>
  <c r="AL257" i="2"/>
  <c r="AL446" i="2"/>
  <c r="AL166" i="2"/>
  <c r="AL6" i="2"/>
  <c r="AL133" i="2"/>
  <c r="AL386" i="2"/>
  <c r="AL301" i="2"/>
  <c r="AL413" i="2"/>
  <c r="AL160" i="2"/>
  <c r="AL7" i="2"/>
  <c r="AL245" i="2"/>
  <c r="AL291" i="2"/>
  <c r="AL317" i="2"/>
  <c r="AL101" i="2"/>
  <c r="AL355" i="2"/>
  <c r="AL443" i="2"/>
  <c r="AL41" i="2"/>
  <c r="AL29" i="2"/>
  <c r="AL31" i="2"/>
  <c r="AL183" i="2"/>
  <c r="AL434" i="2"/>
  <c r="AL83" i="2"/>
  <c r="AL437" i="2"/>
  <c r="AL44" i="2"/>
  <c r="AL187" i="2"/>
  <c r="AL143" i="2"/>
  <c r="AL177" i="2"/>
  <c r="AL326" i="2"/>
  <c r="AL139" i="2"/>
  <c r="AL33" i="2"/>
  <c r="AL246" i="2"/>
  <c r="AL75" i="2"/>
  <c r="AL25" i="2"/>
  <c r="AL302" i="2"/>
  <c r="AL69" i="2"/>
  <c r="AL204" i="2"/>
  <c r="AL351" i="2"/>
  <c r="AL282" i="2"/>
  <c r="AL337" i="2"/>
  <c r="AL161" i="2"/>
  <c r="AL38" i="2"/>
  <c r="AL61" i="2"/>
  <c r="AL186" i="2"/>
  <c r="AL447" i="2"/>
  <c r="AL329" i="2"/>
  <c r="AL89" i="2"/>
  <c r="AL401" i="2"/>
  <c r="AL155" i="2"/>
  <c r="AL436" i="2"/>
  <c r="AL312" i="2"/>
  <c r="AL98" i="2"/>
  <c r="AL341" i="2"/>
  <c r="AL374" i="2"/>
  <c r="AL85" i="2"/>
  <c r="AL444" i="2"/>
  <c r="AL32" i="2"/>
  <c r="AL287" i="2"/>
  <c r="AL151" i="2"/>
  <c r="AL350" i="2"/>
  <c r="AL304" i="2"/>
  <c r="AL305" i="2"/>
  <c r="AL295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1ECA0B7-5FB3-4559-B303-35F16CF712CB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3E97983-65D0-42F6-9E0D-6E76E3189809}" name="WorksheetConnection_Расчёт КС ИЖД. Здания 1231, помещения 443.xlsx!Таблица1" type="102" refreshedVersion="6" minRefreshableVersion="5">
    <extLst>
      <ext xmlns:x15="http://schemas.microsoft.com/office/spreadsheetml/2010/11/main" uri="{DE250136-89BD-433C-8126-D09CA5730AF9}">
        <x15:connection id="Таблица1" autoDelete="1">
          <x15:rangePr sourceName="_xlcn.WorksheetConnection_РасчётКСИЖД.Здания1231помещения443.xlsxТаблица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Таблица1].[Материал стен].[All]}"/>
    <s v="{[Таблица1].[Год постройки].[All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<sst xmlns="http://schemas.openxmlformats.org/spreadsheetml/2006/main" count="35309" uniqueCount="4038">
  <si>
    <t>Objects.Buildings.Building.Name</t>
  </si>
  <si>
    <t>ListInfo.ObjectsType.ObjectType</t>
  </si>
  <si>
    <t>Уточн.кад.квартал</t>
  </si>
  <si>
    <t>83:00:050022:444</t>
  </si>
  <si>
    <t>часть жилого дома</t>
  </si>
  <si>
    <t>83:00:050023:825</t>
  </si>
  <si>
    <t>блокированный жилой дом</t>
  </si>
  <si>
    <t>83:00:050204:262</t>
  </si>
  <si>
    <t>индивидуальный жилой дом</t>
  </si>
  <si>
    <t>83:00:050403:428</t>
  </si>
  <si>
    <t>1/2 часть жилого дома</t>
  </si>
  <si>
    <t>83:00:050023:824</t>
  </si>
  <si>
    <t>83:00:050404:183</t>
  </si>
  <si>
    <t>83:00:050012:521</t>
  </si>
  <si>
    <t>часть  жилого дома</t>
  </si>
  <si>
    <t>83:00:050403:570</t>
  </si>
  <si>
    <t>83:00:050602:237</t>
  </si>
  <si>
    <t>Индивидуальный жилой дом</t>
  </si>
  <si>
    <t>83:00:050024:1430</t>
  </si>
  <si>
    <t>жилой дом</t>
  </si>
  <si>
    <t>83:00:050009:355</t>
  </si>
  <si>
    <t>Объект индивидуального жилищного строительства</t>
  </si>
  <si>
    <t>83:00:050602:239</t>
  </si>
  <si>
    <t>83:00:050602:253</t>
  </si>
  <si>
    <t>83:00:050602:238</t>
  </si>
  <si>
    <t>83:00:050004:857</t>
  </si>
  <si>
    <t>1/2 часть индивидуального жилого дома</t>
  </si>
  <si>
    <t>83:00:050204:266</t>
  </si>
  <si>
    <t>83:00:050024:1414</t>
  </si>
  <si>
    <t>83:00:050024:323</t>
  </si>
  <si>
    <t>83:00:050024:322</t>
  </si>
  <si>
    <t>83:00:050602:246</t>
  </si>
  <si>
    <t>Блокированный жилой дом</t>
  </si>
  <si>
    <t>83:00:050003:108</t>
  </si>
  <si>
    <t>83:00:050024:1608</t>
  </si>
  <si>
    <t>83:00:050003:106</t>
  </si>
  <si>
    <t>83:00:050030:266</t>
  </si>
  <si>
    <t>83:00:050030:268</t>
  </si>
  <si>
    <t>83:00:050030:267</t>
  </si>
  <si>
    <t>83:00:050030:269</t>
  </si>
  <si>
    <t>83:00:050024:1548</t>
  </si>
  <si>
    <t>83:00:050024:1391</t>
  </si>
  <si>
    <t>83:00:050403:394</t>
  </si>
  <si>
    <t>83:00:050012:161</t>
  </si>
  <si>
    <t>83:00:050024:1385</t>
  </si>
  <si>
    <t>83:00:050024:1579</t>
  </si>
  <si>
    <t>83:00:050024:1371</t>
  </si>
  <si>
    <t>83:00:050012:510</t>
  </si>
  <si>
    <t>83:00:050024:327</t>
  </si>
  <si>
    <t>83:00:050024:325</t>
  </si>
  <si>
    <t>83:00:050024:326</t>
  </si>
  <si>
    <t>83:00:050009:313</t>
  </si>
  <si>
    <t>83:00:050024:324</t>
  </si>
  <si>
    <t>83:00:050009:2342</t>
  </si>
  <si>
    <t>Двухквартирный жилой дом</t>
  </si>
  <si>
    <t>83:00:050009:318</t>
  </si>
  <si>
    <t>Жилой дом</t>
  </si>
  <si>
    <t>83:00:050009:361</t>
  </si>
  <si>
    <t>2-х квартирный жилой дом</t>
  </si>
  <si>
    <t>83:00:050034:49</t>
  </si>
  <si>
    <t>83:00:050023:377</t>
  </si>
  <si>
    <t>83:00:050020:465</t>
  </si>
  <si>
    <t>83:00:050023:770</t>
  </si>
  <si>
    <t>83:00:050011:132</t>
  </si>
  <si>
    <t>83:00:050009:362</t>
  </si>
  <si>
    <t>83:00:050022:205</t>
  </si>
  <si>
    <t>83:00:050702:100</t>
  </si>
  <si>
    <t>83:00:050403:262</t>
  </si>
  <si>
    <t>83:00:050404:110</t>
  </si>
  <si>
    <t>83:00:050009:341</t>
  </si>
  <si>
    <t>83:00:050501:119</t>
  </si>
  <si>
    <t>83:00:050404:94</t>
  </si>
  <si>
    <t>83:00:050702:417</t>
  </si>
  <si>
    <t>83:00:050020:171</t>
  </si>
  <si>
    <t>83:00:050026:182</t>
  </si>
  <si>
    <t>83:00:050026:149</t>
  </si>
  <si>
    <t>83:00:050022:420</t>
  </si>
  <si>
    <t>здание</t>
  </si>
  <si>
    <t>83:00:050022:421</t>
  </si>
  <si>
    <t>83:00:050023:809</t>
  </si>
  <si>
    <t>83:00:050020:155</t>
  </si>
  <si>
    <t>83:00:050022:216</t>
  </si>
  <si>
    <t>Часть жилого дома</t>
  </si>
  <si>
    <t>83:00:050009:2354</t>
  </si>
  <si>
    <t>83:00:050204:250</t>
  </si>
  <si>
    <t>83:00:050404:130</t>
  </si>
  <si>
    <t>83:00:050202:111</t>
  </si>
  <si>
    <t>83:00:050008:98</t>
  </si>
  <si>
    <t>83:00:050034:48</t>
  </si>
  <si>
    <t>83:00:050023:808</t>
  </si>
  <si>
    <t>83:00:050022:199</t>
  </si>
  <si>
    <t>83:00:050204:245</t>
  </si>
  <si>
    <t>83:00:050023:364</t>
  </si>
  <si>
    <t>83:00:050020:466</t>
  </si>
  <si>
    <t>1/2 доля жилого дома</t>
  </si>
  <si>
    <t>83:00:050020:166</t>
  </si>
  <si>
    <t>83:00:050010:164</t>
  </si>
  <si>
    <t>83:00:050023:279</t>
  </si>
  <si>
    <t>83:00:050020:144</t>
  </si>
  <si>
    <t>83:00:050012:508</t>
  </si>
  <si>
    <t>83:00:050020:139</t>
  </si>
  <si>
    <t>83:00:050403:270</t>
  </si>
  <si>
    <t>83:00:050023:369</t>
  </si>
  <si>
    <t>83:00:050009:2346</t>
  </si>
  <si>
    <t>83:00:050020:140</t>
  </si>
  <si>
    <t>83:00:050004:755</t>
  </si>
  <si>
    <t>83:00:050034:57</t>
  </si>
  <si>
    <t>83:00:050012:175</t>
  </si>
  <si>
    <t>83:00:050020:129</t>
  </si>
  <si>
    <t>жилой дом с пристройкой</t>
  </si>
  <si>
    <t>83:00:050020:150</t>
  </si>
  <si>
    <t>83:00:050404:115</t>
  </si>
  <si>
    <t>83:00:050016:173</t>
  </si>
  <si>
    <t>83:00:050302:147</t>
  </si>
  <si>
    <t>83:00:050404:181</t>
  </si>
  <si>
    <t>83:00:040010:59</t>
  </si>
  <si>
    <t>83:00:050026:169</t>
  </si>
  <si>
    <t>83:00:050024:313</t>
  </si>
  <si>
    <t>83:00:050024:314</t>
  </si>
  <si>
    <t>83:00:050024:305</t>
  </si>
  <si>
    <t>83:00:050008:129</t>
  </si>
  <si>
    <t>83:00:050009:350</t>
  </si>
  <si>
    <t>83:00:050024:312</t>
  </si>
  <si>
    <t>83:00:050024:308</t>
  </si>
  <si>
    <t>83:00:050024:304</t>
  </si>
  <si>
    <t>83:00:050702:172</t>
  </si>
  <si>
    <t>83:00:050501:304</t>
  </si>
  <si>
    <t>1/2 индивидуального жилого дома</t>
  </si>
  <si>
    <t>83:00:050014:71</t>
  </si>
  <si>
    <t>83:00:050023:796</t>
  </si>
  <si>
    <t>83:00:050020:159</t>
  </si>
  <si>
    <t>83:00:050404:189</t>
  </si>
  <si>
    <t>83:00:050026:325</t>
  </si>
  <si>
    <t>83:00:050026:303</t>
  </si>
  <si>
    <t>часть индивидуального жилого дома</t>
  </si>
  <si>
    <t>83:00:050023:822</t>
  </si>
  <si>
    <t>83:00:050204:161</t>
  </si>
  <si>
    <t>Жилой дом государственного общественного жилищного фонда,фонда жилищно-строительных кооперативов</t>
  </si>
  <si>
    <t>83:00:050025:346</t>
  </si>
  <si>
    <t>83:00:000000:10062</t>
  </si>
  <si>
    <t>83:00:050402:46</t>
  </si>
  <si>
    <t>83:00:050403:437</t>
  </si>
  <si>
    <t>83:00:050030:136</t>
  </si>
  <si>
    <t>83:00:050403:412</t>
  </si>
  <si>
    <t>83:00:050403:272</t>
  </si>
  <si>
    <t>83:00:050403:379</t>
  </si>
  <si>
    <t>83:00:050501:313</t>
  </si>
  <si>
    <t>83:00:050018:89</t>
  </si>
  <si>
    <t>83:00:050403:338</t>
  </si>
  <si>
    <t>83:00:050403:295</t>
  </si>
  <si>
    <t>83:00:050101:127</t>
  </si>
  <si>
    <t>83:00:050403:257</t>
  </si>
  <si>
    <t>Жилой дом индивидуального жилищного фонда</t>
  </si>
  <si>
    <t>83:00:050501:345</t>
  </si>
  <si>
    <t>83:00:050034:50</t>
  </si>
  <si>
    <t>объект индивидуального жилищного строительства</t>
  </si>
  <si>
    <t>83:00:050026:317</t>
  </si>
  <si>
    <t>83:00:050203:130</t>
  </si>
  <si>
    <t>83:00:050034:127</t>
  </si>
  <si>
    <t>83:00:050205:279</t>
  </si>
  <si>
    <t>83:00:050029:264</t>
  </si>
  <si>
    <t>83:00:050023:277</t>
  </si>
  <si>
    <t>83:00:050403:271</t>
  </si>
  <si>
    <t>83:00:050403:398</t>
  </si>
  <si>
    <t>83:00:050018:120</t>
  </si>
  <si>
    <t>83:00:050101:133</t>
  </si>
  <si>
    <t>83:00:050034:70</t>
  </si>
  <si>
    <t>83:00:050204:155</t>
  </si>
  <si>
    <t>83:00:050023:930</t>
  </si>
  <si>
    <t>83:00:050026:300</t>
  </si>
  <si>
    <t>83:00:050403:267</t>
  </si>
  <si>
    <t>83:00:050404:133</t>
  </si>
  <si>
    <t>83:00:050403:276</t>
  </si>
  <si>
    <t>83:00:050030:121</t>
  </si>
  <si>
    <t>83:00:000000:2970</t>
  </si>
  <si>
    <t>83:00:050404:131</t>
  </si>
  <si>
    <t>83:00:050008:291</t>
  </si>
  <si>
    <t>83:00:050020:153</t>
  </si>
  <si>
    <t>83:00:000000:10223</t>
  </si>
  <si>
    <t>83:00:050203:141</t>
  </si>
  <si>
    <t>83:00:000000:10057</t>
  </si>
  <si>
    <t>83:00:050204:172</t>
  </si>
  <si>
    <t>83:00:050403:296</t>
  </si>
  <si>
    <t>83:00:050023:789</t>
  </si>
  <si>
    <t>83:00:050602:250</t>
  </si>
  <si>
    <t>83:00:050012:138</t>
  </si>
  <si>
    <t>83:00:050018:166</t>
  </si>
  <si>
    <t>83:00:050023:799</t>
  </si>
  <si>
    <t>83:00:050024:1605</t>
  </si>
  <si>
    <t>83:00:050015:140</t>
  </si>
  <si>
    <t>83:00:050403:280</t>
  </si>
  <si>
    <t>83:00:050702:414</t>
  </si>
  <si>
    <t>83:00:050029:256</t>
  </si>
  <si>
    <t>83:00:050024:333</t>
  </si>
  <si>
    <t>83:00:050403:451</t>
  </si>
  <si>
    <t>83:00:050403:283</t>
  </si>
  <si>
    <t>83:00:050018:117</t>
  </si>
  <si>
    <t>83:00:050501:125</t>
  </si>
  <si>
    <t>Дом индивидуального жилищного фонда</t>
  </si>
  <si>
    <t>83:00:050026:327</t>
  </si>
  <si>
    <t>83:00:050204:128</t>
  </si>
  <si>
    <t>ИЖД</t>
  </si>
  <si>
    <t>83:00:050702:171</t>
  </si>
  <si>
    <t>83:00:050403:432</t>
  </si>
  <si>
    <t>83:00:050024:293</t>
  </si>
  <si>
    <t>83:00:050403:278</t>
  </si>
  <si>
    <t>83:00:050403:353</t>
  </si>
  <si>
    <t>83:00:050205:153</t>
  </si>
  <si>
    <t>83:00:050403:568</t>
  </si>
  <si>
    <t>83:00:050020:182</t>
  </si>
  <si>
    <t>83:00:050202:137</t>
  </si>
  <si>
    <t>83:00:050034:51</t>
  </si>
  <si>
    <t>83:00:050023:819</t>
  </si>
  <si>
    <t>83:00:050403:259</t>
  </si>
  <si>
    <t>83:00:050802:102</t>
  </si>
  <si>
    <t>83:00:050403:385</t>
  </si>
  <si>
    <t>83:00:050018:151</t>
  </si>
  <si>
    <t>83:00:050023:813</t>
  </si>
  <si>
    <t>83:00:050204:167</t>
  </si>
  <si>
    <t>83:00:050403:560</t>
  </si>
  <si>
    <t>83:00:050016:308</t>
  </si>
  <si>
    <t>83:00:050205:160</t>
  </si>
  <si>
    <t>83:00:050026:316</t>
  </si>
  <si>
    <t>83:00:050018:111</t>
  </si>
  <si>
    <t>83:00:050026:184</t>
  </si>
  <si>
    <t>83:00:000000:10591</t>
  </si>
  <si>
    <t>объект незавершенного строительства</t>
  </si>
  <si>
    <t>83:00:050008:139</t>
  </si>
  <si>
    <t>83:00:050403:411</t>
  </si>
  <si>
    <t>83:00:050101:155</t>
  </si>
  <si>
    <t>83:00:050403:303</t>
  </si>
  <si>
    <t>83:00:050020:464</t>
  </si>
  <si>
    <t>83:00:050020:142</t>
  </si>
  <si>
    <t>83:00:050029:143</t>
  </si>
  <si>
    <t>83:00:050030:271</t>
  </si>
  <si>
    <t>83:00:050403:306</t>
  </si>
  <si>
    <t>83:00:050203:69</t>
  </si>
  <si>
    <t>83:00:050029:124</t>
  </si>
  <si>
    <t>83:00:050023:806</t>
  </si>
  <si>
    <t>83:00:050403:358</t>
  </si>
  <si>
    <t>83:00:050403:401</t>
  </si>
  <si>
    <t>83:00:050029:139</t>
  </si>
  <si>
    <t>83:00:050204:164</t>
  </si>
  <si>
    <t>83:00:050026:441</t>
  </si>
  <si>
    <t>83:00:050026:218</t>
  </si>
  <si>
    <t>83:00:050403:553</t>
  </si>
  <si>
    <t>Индивидуальны жилой дом</t>
  </si>
  <si>
    <t>83:00:050018:155</t>
  </si>
  <si>
    <t>83:00:050022:196</t>
  </si>
  <si>
    <t>83:00:050403:440</t>
  </si>
  <si>
    <t>83:00:050030:141</t>
  </si>
  <si>
    <t>83:00:050402:35</t>
  </si>
  <si>
    <t>83:00:050204:267</t>
  </si>
  <si>
    <t>83:00:050030:146</t>
  </si>
  <si>
    <t>83:00:050403:552</t>
  </si>
  <si>
    <t>83:00:050403:372</t>
  </si>
  <si>
    <t>83:00:050801:208</t>
  </si>
  <si>
    <t>83:00:050201:148</t>
  </si>
  <si>
    <t>83:00:050008:115</t>
  </si>
  <si>
    <t>83:00:050022:427</t>
  </si>
  <si>
    <t>83:00:050403:446</t>
  </si>
  <si>
    <t>83:00:050023:797</t>
  </si>
  <si>
    <t>83:00:050301:106</t>
  </si>
  <si>
    <t>83:00:050030:272</t>
  </si>
  <si>
    <t>83:00:050601:196</t>
  </si>
  <si>
    <t>83:00:050404:187</t>
  </si>
  <si>
    <t>83:00:050101:129</t>
  </si>
  <si>
    <t>83:00:000000:2603</t>
  </si>
  <si>
    <t>83:00:050030:115</t>
  </si>
  <si>
    <t>83:00:050403:438</t>
  </si>
  <si>
    <t>83:00:050101:146</t>
  </si>
  <si>
    <t>83:00:050008:93</t>
  </si>
  <si>
    <t>83:00:050203:85</t>
  </si>
  <si>
    <t>83:00:050024:1590</t>
  </si>
  <si>
    <t>83:00:050026:439</t>
  </si>
  <si>
    <t>83:00:050024:1320</t>
  </si>
  <si>
    <t>83:00:050501:354</t>
  </si>
  <si>
    <t>83:00:050403:556</t>
  </si>
  <si>
    <t>83:00:050204:270</t>
  </si>
  <si>
    <t>83:00:050024:317</t>
  </si>
  <si>
    <t>83:00:050018:98</t>
  </si>
  <si>
    <t>83:00:050024:1610</t>
  </si>
  <si>
    <t>83:00:050012:518</t>
  </si>
  <si>
    <t>83:00:050018:87</t>
  </si>
  <si>
    <t>83:00:050204:264</t>
  </si>
  <si>
    <t>83:00:050403:426</t>
  </si>
  <si>
    <t>83:00:050404:100</t>
  </si>
  <si>
    <t>83:00:050203:140</t>
  </si>
  <si>
    <t>83:00:050018:290</t>
  </si>
  <si>
    <t>83:00:050403:399</t>
  </si>
  <si>
    <t>83:00:050018:142</t>
  </si>
  <si>
    <t>83:00:050022:344</t>
  </si>
  <si>
    <t>83:00:050202:194</t>
  </si>
  <si>
    <t>83:00:050403:289</t>
  </si>
  <si>
    <t>83:00:050204:157</t>
  </si>
  <si>
    <t>83:00:050023:252</t>
  </si>
  <si>
    <t>83:00:050013:425</t>
  </si>
  <si>
    <t>83:00:050020:156</t>
  </si>
  <si>
    <t>83:00:050403:344</t>
  </si>
  <si>
    <t>Индвидуальный жилой дом</t>
  </si>
  <si>
    <t>83:00:050018:285</t>
  </si>
  <si>
    <t>83:00:050025:386</t>
  </si>
  <si>
    <t>83:00:050403:282</t>
  </si>
  <si>
    <t>83:00:050001:93</t>
  </si>
  <si>
    <t>83:00:050203:73</t>
  </si>
  <si>
    <t>83:00:050018:289</t>
  </si>
  <si>
    <t>83:00:050012:179</t>
  </si>
  <si>
    <t>83:00:050404:299</t>
  </si>
  <si>
    <t>83:00:050024:347</t>
  </si>
  <si>
    <t>83:00:050022:208</t>
  </si>
  <si>
    <t>83:00:050301:136</t>
  </si>
  <si>
    <t>83:00:050012:524</t>
  </si>
  <si>
    <t>83:00:050012:184</t>
  </si>
  <si>
    <t>83:00:050018:172</t>
  </si>
  <si>
    <t>83:00:050403:302</t>
  </si>
  <si>
    <t>83:00:050403:413</t>
  </si>
  <si>
    <t>83:00:050403:274</t>
  </si>
  <si>
    <t>83:00:050018:106</t>
  </si>
  <si>
    <t>83:00:000000:2770</t>
  </si>
  <si>
    <t>83:00:050018:158</t>
  </si>
  <si>
    <t>83:00:050013:543</t>
  </si>
  <si>
    <t>83:00:050024:1538</t>
  </si>
  <si>
    <t>83:00:050204:152</t>
  </si>
  <si>
    <t>83:00:050018:121</t>
  </si>
  <si>
    <t>83:00:050030:150</t>
  </si>
  <si>
    <t>83:00:000000:1945</t>
  </si>
  <si>
    <t>83:00:050012:168</t>
  </si>
  <si>
    <t>83:00:050018:135</t>
  </si>
  <si>
    <t>83:00:050403:434</t>
  </si>
  <si>
    <t>83:00:050205:154</t>
  </si>
  <si>
    <t>83:00:050403:377</t>
  </si>
  <si>
    <t>83:00:050203:137</t>
  </si>
  <si>
    <t>83:00:050204:386</t>
  </si>
  <si>
    <t>83:00:050004:981</t>
  </si>
  <si>
    <t>83:00:050030:147</t>
  </si>
  <si>
    <t>83:00:050012:167</t>
  </si>
  <si>
    <t>83:00:050018:94</t>
  </si>
  <si>
    <t>83:00:000000:1637</t>
  </si>
  <si>
    <t>83:00:050025:335</t>
  </si>
  <si>
    <t>83:00:050404:97</t>
  </si>
  <si>
    <t>83:00:050601:85</t>
  </si>
  <si>
    <t>83:00:050018:286</t>
  </si>
  <si>
    <t>83:00:050801:98</t>
  </si>
  <si>
    <t>83:00:050022:277</t>
  </si>
  <si>
    <t>83:00:050029:144</t>
  </si>
  <si>
    <t>83:00:050025:115</t>
  </si>
  <si>
    <t>83:00:050204:159</t>
  </si>
  <si>
    <t>83:00:050029:132</t>
  </si>
  <si>
    <t>83:00:050022:201</t>
  </si>
  <si>
    <t>83:00:050008:285</t>
  </si>
  <si>
    <t>83:00:050403:350</t>
  </si>
  <si>
    <t>83:00:050501:132</t>
  </si>
  <si>
    <t>83:00:050403:356</t>
  </si>
  <si>
    <t>83:00:050403:435</t>
  </si>
  <si>
    <t>83:00:050403:378</t>
  </si>
  <si>
    <t>83:00:050030:118</t>
  </si>
  <si>
    <t>83:00:050024:1611</t>
  </si>
  <si>
    <t>83:00:050023:295</t>
  </si>
  <si>
    <t>83:00:050012:493</t>
  </si>
  <si>
    <t>83:00:050018:90</t>
  </si>
  <si>
    <t>83:00:050702:151</t>
  </si>
  <si>
    <t>83:00:050008:238</t>
  </si>
  <si>
    <t>83:00:050101:144</t>
  </si>
  <si>
    <t>83:00:050018:122</t>
  </si>
  <si>
    <t>83:00:050029:140</t>
  </si>
  <si>
    <t>83:00:050403:452</t>
  </si>
  <si>
    <t>83:00:050029:125</t>
  </si>
  <si>
    <t>83:00:050403:569</t>
  </si>
  <si>
    <t>83:00:050003:95</t>
  </si>
  <si>
    <t>83:00:050020:505</t>
  </si>
  <si>
    <t>83:00:050404:185</t>
  </si>
  <si>
    <t>83:00:050403:425</t>
  </si>
  <si>
    <t>83:00:050023:790</t>
  </si>
  <si>
    <t>83:00:050009:2516</t>
  </si>
  <si>
    <t>83:00:050024:318</t>
  </si>
  <si>
    <t>83:00:050018:160</t>
  </si>
  <si>
    <t>83:00:050403:410</t>
  </si>
  <si>
    <t>83:00:050016:140</t>
  </si>
  <si>
    <t>83:00:050403:374</t>
  </si>
  <si>
    <t>83:00:050403:429</t>
  </si>
  <si>
    <t>83:00:050018:109</t>
  </si>
  <si>
    <t>83:00:050020:502</t>
  </si>
  <si>
    <t>83:00:050029:135</t>
  </si>
  <si>
    <t>83:00:050001:102</t>
  </si>
  <si>
    <t>83:00:050022:275</t>
  </si>
  <si>
    <t>83:00:050024:299</t>
  </si>
  <si>
    <t>83:00:050023:718</t>
  </si>
  <si>
    <t>83:00:000000:10059</t>
  </si>
  <si>
    <t>83:00:050305:336</t>
  </si>
  <si>
    <t>83:00:050202:100</t>
  </si>
  <si>
    <t>83:00:050403:558</t>
  </si>
  <si>
    <t>83:00:050030:122</t>
  </si>
  <si>
    <t>83:00:050403:388</t>
  </si>
  <si>
    <t>83:00:050030:120</t>
  </si>
  <si>
    <t>83:00:050022:273</t>
  </si>
  <si>
    <t>83:00:050204:168</t>
  </si>
  <si>
    <t>83:00:050501:306</t>
  </si>
  <si>
    <t>83:00:050002:320</t>
  </si>
  <si>
    <t>83:00:050030:113</t>
  </si>
  <si>
    <t>83:00:050020:427</t>
  </si>
  <si>
    <t>83:00:050029:138</t>
  </si>
  <si>
    <t>83:00:050403:355</t>
  </si>
  <si>
    <t>83:00:050203:92</t>
  </si>
  <si>
    <t>83:00:050024:302</t>
  </si>
  <si>
    <t>83:00:050402:40</t>
  </si>
  <si>
    <t>83:00:050018:163</t>
  </si>
  <si>
    <t>83:00:050012:206</t>
  </si>
  <si>
    <t>83:00:050018:140</t>
  </si>
  <si>
    <t>83:00:050018:287</t>
  </si>
  <si>
    <t>83:00:050002:1351</t>
  </si>
  <si>
    <t>83:00:050203:132</t>
  </si>
  <si>
    <t>83:00:050030:142</t>
  </si>
  <si>
    <t>83:00:050029:133</t>
  </si>
  <si>
    <t>83:00:050016:137</t>
  </si>
  <si>
    <t>83:00:050029:261</t>
  </si>
  <si>
    <t>83:00:050403:559</t>
  </si>
  <si>
    <t>83:00:050204:256</t>
  </si>
  <si>
    <t>83:00:050006:518</t>
  </si>
  <si>
    <t>83:00:050006:127</t>
  </si>
  <si>
    <t>83:00:050018:139</t>
  </si>
  <si>
    <t>83:00:050403:371</t>
  </si>
  <si>
    <t>83:00:050029:121</t>
  </si>
  <si>
    <t>83:00:000000:2556</t>
  </si>
  <si>
    <t>83:00:050024:1353</t>
  </si>
  <si>
    <t>83:00:050012:503</t>
  </si>
  <si>
    <t>83:00:050024:1644</t>
  </si>
  <si>
    <t>83:00:050008:223</t>
  </si>
  <si>
    <t>Пристройка к индивидуальному жилому дому</t>
  </si>
  <si>
    <t>83:00:050403:367</t>
  </si>
  <si>
    <t>83:00:050018:100</t>
  </si>
  <si>
    <t>83:00:050009:2559</t>
  </si>
  <si>
    <t>83:00:000000:1423</t>
  </si>
  <si>
    <t>83:00:050016:304</t>
  </si>
  <si>
    <t>83:00:050023:366</t>
  </si>
  <si>
    <t>83:00:050404:105</t>
  </si>
  <si>
    <t>83:00:050019:218</t>
  </si>
  <si>
    <t>83:00:050034:47</t>
  </si>
  <si>
    <t>83:00:050031:85</t>
  </si>
  <si>
    <t>83:00:050403:354</t>
  </si>
  <si>
    <t>83:00:050026:326</t>
  </si>
  <si>
    <t>83:00:050018:88</t>
  </si>
  <si>
    <t>83:00:050403:408</t>
  </si>
  <si>
    <t>83:00:050016:138</t>
  </si>
  <si>
    <t>83:00:050014:70</t>
  </si>
  <si>
    <t>83:00:050023:717</t>
  </si>
  <si>
    <t>83:00:050026:212</t>
  </si>
  <si>
    <t>83:00:050015:141</t>
  </si>
  <si>
    <t>83:00:050403:269</t>
  </si>
  <si>
    <t>83:00:050101:137</t>
  </si>
  <si>
    <t>83:00:050025:131</t>
  </si>
  <si>
    <t>83:00:050015:550</t>
  </si>
  <si>
    <t>83:00:050802:101</t>
  </si>
  <si>
    <t>83:00:050403:555</t>
  </si>
  <si>
    <t>83:00:050025:108</t>
  </si>
  <si>
    <t>83:00:050018:154</t>
  </si>
  <si>
    <t>83:00:050403:381</t>
  </si>
  <si>
    <t>83:00:050012:144</t>
  </si>
  <si>
    <t>83:00:050034:129</t>
  </si>
  <si>
    <t>83:00:050026:180</t>
  </si>
  <si>
    <t>83:00:050005:165</t>
  </si>
  <si>
    <t>83:00:050016:341</t>
  </si>
  <si>
    <t>83:00:050019:59</t>
  </si>
  <si>
    <t>83:00:000000:2475</t>
  </si>
  <si>
    <t>83:00:000000:2474</t>
  </si>
  <si>
    <t>83:00:050008:106</t>
  </si>
  <si>
    <t>83:00:050034:53</t>
  </si>
  <si>
    <t>83:00:050020:133</t>
  </si>
  <si>
    <t>83:00:050026:175</t>
  </si>
  <si>
    <t>83:00:050026:302</t>
  </si>
  <si>
    <t>1/2  доля жилого дома</t>
  </si>
  <si>
    <t>83:00:050016:131</t>
  </si>
  <si>
    <t>Домовладение</t>
  </si>
  <si>
    <t>83:00:050034:69</t>
  </si>
  <si>
    <t>83:00:050023:350</t>
  </si>
  <si>
    <t>83:00:050023:328</t>
  </si>
  <si>
    <t>83:00:050023:304</t>
  </si>
  <si>
    <t>83:00:050008:130</t>
  </si>
  <si>
    <t>83:00:050501:136</t>
  </si>
  <si>
    <t>83:00:050203:82</t>
  </si>
  <si>
    <t>83:00:050023:298</t>
  </si>
  <si>
    <t>83:00:050023:262</t>
  </si>
  <si>
    <t>83:00:050023:375</t>
  </si>
  <si>
    <t>83:00:050026:191</t>
  </si>
  <si>
    <t>83:00:000000:1591</t>
  </si>
  <si>
    <t>83:00:050202:112</t>
  </si>
  <si>
    <t>83:00:050204:175</t>
  </si>
  <si>
    <t>83:00:050702:76</t>
  </si>
  <si>
    <t>83:00:050203:84</t>
  </si>
  <si>
    <t>83:00:050023:360</t>
  </si>
  <si>
    <t>83:00:050002:344</t>
  </si>
  <si>
    <t>83:00:050204:137</t>
  </si>
  <si>
    <t>83:00:050205:280</t>
  </si>
  <si>
    <t>83:00:050022:276</t>
  </si>
  <si>
    <t>83:00:050022:274</t>
  </si>
  <si>
    <t>83:00:050020:160</t>
  </si>
  <si>
    <t>83:00:050026:318</t>
  </si>
  <si>
    <t>83:00:050023:293</t>
  </si>
  <si>
    <t>83:00:050501:144</t>
  </si>
  <si>
    <t>83:00:050026:186</t>
  </si>
  <si>
    <t>83:00:050202:105</t>
  </si>
  <si>
    <t>83:00:050203:66</t>
  </si>
  <si>
    <t>83:00:050026:215</t>
  </si>
  <si>
    <t>83:00:050020:127</t>
  </si>
  <si>
    <t>83:00:050016:141</t>
  </si>
  <si>
    <t>83:00:050202:193</t>
  </si>
  <si>
    <t>83:00:050025:128</t>
  </si>
  <si>
    <t>83:00:050204:122</t>
  </si>
  <si>
    <t>83:00:050204:144</t>
  </si>
  <si>
    <t>83:00:050501:305</t>
  </si>
  <si>
    <t>83:00:050023:259</t>
  </si>
  <si>
    <t>83:00:050204:149</t>
  </si>
  <si>
    <t>83:00:050204:150</t>
  </si>
  <si>
    <t>83:00:050023:333</t>
  </si>
  <si>
    <t>83:00:050034:56</t>
  </si>
  <si>
    <t>83:00:050012:158</t>
  </si>
  <si>
    <t>83:00:050012:183</t>
  </si>
  <si>
    <t>83:00:050022:195</t>
  </si>
  <si>
    <t>83:00:050026:322</t>
  </si>
  <si>
    <t>83:00:050026:217</t>
  </si>
  <si>
    <t>83:00:050026:207</t>
  </si>
  <si>
    <t>83:00:050205:56</t>
  </si>
  <si>
    <t>83:00:050025:90</t>
  </si>
  <si>
    <t>83:00:050203:74</t>
  </si>
  <si>
    <t>83:00:050204:140</t>
  </si>
  <si>
    <t>83:00:050025:125</t>
  </si>
  <si>
    <t>83:00:050023:347</t>
  </si>
  <si>
    <t>дом индивидуального жилищного фонда</t>
  </si>
  <si>
    <t>83:00:050026:194</t>
  </si>
  <si>
    <t>83:00:050026:193</t>
  </si>
  <si>
    <t>83:00:050034:62</t>
  </si>
  <si>
    <t>83:00:050023:284</t>
  </si>
  <si>
    <t>83:00:050023:282</t>
  </si>
  <si>
    <t>83:00:050026:147</t>
  </si>
  <si>
    <t>83:00:000000:1407</t>
  </si>
  <si>
    <t>83:00:050023:713</t>
  </si>
  <si>
    <t>83:00:050202:145</t>
  </si>
  <si>
    <t>83:00:050023:294</t>
  </si>
  <si>
    <t>83:00:050026:187</t>
  </si>
  <si>
    <t>83:00:050022:272</t>
  </si>
  <si>
    <t>83:00:050023:365</t>
  </si>
  <si>
    <t>83:00:050026:309</t>
  </si>
  <si>
    <t>ИНДИВИДУАЛЬНЫЙ ЖИЛОЙ ДОМ</t>
  </si>
  <si>
    <t>83:00:050019:58</t>
  </si>
  <si>
    <t>83:00:050204:134</t>
  </si>
  <si>
    <t>83:00:050702:104</t>
  </si>
  <si>
    <t>83:00:050404:99</t>
  </si>
  <si>
    <t>83:00:050012:173</t>
  </si>
  <si>
    <t>83:00:050026:192</t>
  </si>
  <si>
    <t>83:00:050023:263</t>
  </si>
  <si>
    <t>83:00:050403:298</t>
  </si>
  <si>
    <t>83:00:050026:145</t>
  </si>
  <si>
    <t>83:00:050101:151</t>
  </si>
  <si>
    <t>Жилой дом государсвенного общественного жилищного фонда, фонда жилищно-строительных кооперативов</t>
  </si>
  <si>
    <t>83:00:050404:180</t>
  </si>
  <si>
    <t>83:00:050012:156</t>
  </si>
  <si>
    <t>83:00:050012:509</t>
  </si>
  <si>
    <t>83:00:050026:222</t>
  </si>
  <si>
    <t>83:00:050404:118</t>
  </si>
  <si>
    <t>83:00:050034:60</t>
  </si>
  <si>
    <t>83:00:050026:199</t>
  </si>
  <si>
    <t>83:00:050018:91</t>
  </si>
  <si>
    <t>83:00:050026:202</t>
  </si>
  <si>
    <t>83:00:050023:286</t>
  </si>
  <si>
    <t>83:00:050012:160</t>
  </si>
  <si>
    <t>83:00:050202:142</t>
  </si>
  <si>
    <t>83:00:050008:121</t>
  </si>
  <si>
    <t>83:00:050026:163</t>
  </si>
  <si>
    <t>83:00:050702:105</t>
  </si>
  <si>
    <t>83:00:050012:159</t>
  </si>
  <si>
    <t>83:00:050203:83</t>
  </si>
  <si>
    <t>83:00:050501:134</t>
  </si>
  <si>
    <t>83:00:050026:188</t>
  </si>
  <si>
    <t>83:00:050002:331</t>
  </si>
  <si>
    <t>83:00:050026:161</t>
  </si>
  <si>
    <t>Объект индивидуального жилищного строительства(1/2 часть дома)</t>
  </si>
  <si>
    <t>83:00:050026:168</t>
  </si>
  <si>
    <t>83:00:050023:308</t>
  </si>
  <si>
    <t>83:00:050026:216</t>
  </si>
  <si>
    <t>83:00:050008:125</t>
  </si>
  <si>
    <t>83:00:050012:151</t>
  </si>
  <si>
    <t>83:00:050204:123</t>
  </si>
  <si>
    <t>83:00:050022:209</t>
  </si>
  <si>
    <t>83:00:050403:294</t>
  </si>
  <si>
    <t>83:00:050034:64</t>
  </si>
  <si>
    <t>83:00:050008:127</t>
  </si>
  <si>
    <t>83:00:050012:201</t>
  </si>
  <si>
    <t>83:00:050025:114</t>
  </si>
  <si>
    <t>83:00:050023:397</t>
  </si>
  <si>
    <t>83:00:050023:264</t>
  </si>
  <si>
    <t>83:00:050020:162</t>
  </si>
  <si>
    <t>83:00:050022:278</t>
  </si>
  <si>
    <t>83:00:050023:331</t>
  </si>
  <si>
    <t>83:00:050023:334</t>
  </si>
  <si>
    <t>83:00:050204:135</t>
  </si>
  <si>
    <t>83:00:050023:336</t>
  </si>
  <si>
    <t>83:00:050023:345</t>
  </si>
  <si>
    <t>83:00:050008:120</t>
  </si>
  <si>
    <t>83:00:050012:176</t>
  </si>
  <si>
    <t>83:00:050023:310</t>
  </si>
  <si>
    <t>83:00:050009:342</t>
  </si>
  <si>
    <t>83:00:050008:128</t>
  </si>
  <si>
    <t>83:00:050202:108</t>
  </si>
  <si>
    <t>83:00:050023:340</t>
  </si>
  <si>
    <t>83:00:050023:306</t>
  </si>
  <si>
    <t>83:00:050023:399</t>
  </si>
  <si>
    <t>83:00:050202:107</t>
  </si>
  <si>
    <t>83:00:050023:313</t>
  </si>
  <si>
    <t>83:00:050203:81</t>
  </si>
  <si>
    <t>83:00:050020:125</t>
  </si>
  <si>
    <t>83:00:050023:370</t>
  </si>
  <si>
    <t>83:00:050404:125</t>
  </si>
  <si>
    <t>83:00:050404:114</t>
  </si>
  <si>
    <t>83:00:050022:255</t>
  </si>
  <si>
    <t>83:00:050204:146</t>
  </si>
  <si>
    <t>83:00:050012:195</t>
  </si>
  <si>
    <t>83:00:000000:2595</t>
  </si>
  <si>
    <t>83:00:050022:279</t>
  </si>
  <si>
    <t>83:00:050404:98</t>
  </si>
  <si>
    <t>83:00:050002:346</t>
  </si>
  <si>
    <t>83:00:050025:336</t>
  </si>
  <si>
    <t>83:00:050026:167</t>
  </si>
  <si>
    <t>83:00:050403:441</t>
  </si>
  <si>
    <t>83:00:000000:1997</t>
  </si>
  <si>
    <t>83:00:050702:114</t>
  </si>
  <si>
    <t>83:00:050702:75</t>
  </si>
  <si>
    <t>83:00:050702:108</t>
  </si>
  <si>
    <t>83:00:050012:174</t>
  </si>
  <si>
    <t>83:00:050026:173</t>
  </si>
  <si>
    <t>83:00:050023:354</t>
  </si>
  <si>
    <t>83:00:050204:124</t>
  </si>
  <si>
    <t>83:00:050202:141</t>
  </si>
  <si>
    <t>83:00:050026:185</t>
  </si>
  <si>
    <t>83:00:050011:481</t>
  </si>
  <si>
    <t>83:00:050404:103</t>
  </si>
  <si>
    <t>83:00:050015:125</t>
  </si>
  <si>
    <t xml:space="preserve">
Индивидуальный жилой дом</t>
  </si>
  <si>
    <t>83:00:050025:101</t>
  </si>
  <si>
    <t>83:00:050023:329</t>
  </si>
  <si>
    <t>83:00:050023:316</t>
  </si>
  <si>
    <t>83:00:050204:145</t>
  </si>
  <si>
    <t>83:00:050023:287</t>
  </si>
  <si>
    <t>83:00:050702:107</t>
  </si>
  <si>
    <t>83:00:050023:330</t>
  </si>
  <si>
    <t>83:00:050020:130</t>
  </si>
  <si>
    <t>83:00:050026:160</t>
  </si>
  <si>
    <t>83:00:050023:320</t>
  </si>
  <si>
    <t>83:00:050501:123</t>
  </si>
  <si>
    <t>83:00:050022:213</t>
  </si>
  <si>
    <t>одноквартирный жилой дом</t>
  </si>
  <si>
    <t>83:00:050023:368</t>
  </si>
  <si>
    <t>83:00:050203:76</t>
  </si>
  <si>
    <t>83:00:050204:131</t>
  </si>
  <si>
    <t>83:00:050404:106</t>
  </si>
  <si>
    <t>83:00:050012:150</t>
  </si>
  <si>
    <t>83:00:050404:119</t>
  </si>
  <si>
    <t>83:00:050012:147</t>
  </si>
  <si>
    <t>83:00:050026:155</t>
  </si>
  <si>
    <t>83:00:050501:161</t>
  </si>
  <si>
    <t>83:00:050501:148</t>
  </si>
  <si>
    <t>83:00:050023:351</t>
  </si>
  <si>
    <t>83:00:050011:121</t>
  </si>
  <si>
    <t>83:00:050025:123</t>
  </si>
  <si>
    <t>83:00:050404:109</t>
  </si>
  <si>
    <t>83:00:050023:291</t>
  </si>
  <si>
    <t>83:00:050203:87</t>
  </si>
  <si>
    <t>83:00:000000:10859</t>
  </si>
  <si>
    <t>83:00:050404:169</t>
  </si>
  <si>
    <t>83:00:050012:145</t>
  </si>
  <si>
    <t>83:00:050023:716</t>
  </si>
  <si>
    <t>83:00:050023:341</t>
  </si>
  <si>
    <t>83:00:050022:268</t>
  </si>
  <si>
    <t>83:00:050012:149</t>
  </si>
  <si>
    <t>83:00:050205:51</t>
  </si>
  <si>
    <t>83:00:050008:99</t>
  </si>
  <si>
    <t>83:00:050008:142</t>
  </si>
  <si>
    <t>83:00:050025:89</t>
  </si>
  <si>
    <t>83:00:050008:117</t>
  </si>
  <si>
    <t>83:00:050026:162</t>
  </si>
  <si>
    <t>83:00:050008:126</t>
  </si>
  <si>
    <t>83:00:050023:297</t>
  </si>
  <si>
    <t>83:00:050012:187</t>
  </si>
  <si>
    <t>83:00:050012:514</t>
  </si>
  <si>
    <t>83:00:050023:342</t>
  </si>
  <si>
    <t>83:00:050020:149</t>
  </si>
  <si>
    <t>83:00:050034:54</t>
  </si>
  <si>
    <t>83:00:050012:172</t>
  </si>
  <si>
    <t>83:00:050023:289</t>
  </si>
  <si>
    <t>83:00:050022:200</t>
  </si>
  <si>
    <t>дом индивидуального жилого фонда</t>
  </si>
  <si>
    <t>83:00:000000:1990</t>
  </si>
  <si>
    <t>83:00:050026:206</t>
  </si>
  <si>
    <t>83:00:050026:198</t>
  </si>
  <si>
    <t>83:00:050023:302</t>
  </si>
  <si>
    <t>83:00:050012:189</t>
  </si>
  <si>
    <t>83:00:050403:373</t>
  </si>
  <si>
    <t>83:00:000000:2653</t>
  </si>
  <si>
    <t>83:00:050202:143</t>
  </si>
  <si>
    <t>83:00:050026:156</t>
  </si>
  <si>
    <t>83:00:050025:93</t>
  </si>
  <si>
    <t>83:00:050026:190</t>
  </si>
  <si>
    <t>83:00:050023:275</t>
  </si>
  <si>
    <t>83:00:050008:116</t>
  </si>
  <si>
    <t>83:00:050022:271</t>
  </si>
  <si>
    <t>Домовладение и основные строения</t>
  </si>
  <si>
    <t>83:00:050404:122</t>
  </si>
  <si>
    <t>83:00:050012:185</t>
  </si>
  <si>
    <t>83:00:050026:148</t>
  </si>
  <si>
    <t>83:00:050023:382</t>
  </si>
  <si>
    <t>83:00:000000:1658</t>
  </si>
  <si>
    <t>83:00:050009:357</t>
  </si>
  <si>
    <t>83:00:050012:190</t>
  </si>
  <si>
    <t>83:00:050204:176</t>
  </si>
  <si>
    <t>83:00:050022:198</t>
  </si>
  <si>
    <t>83:00:050404:128</t>
  </si>
  <si>
    <t>83:00:050404:116</t>
  </si>
  <si>
    <t>83:00:050023:317</t>
  </si>
  <si>
    <t>83:00:050201:35</t>
  </si>
  <si>
    <t>83:00:050026:154</t>
  </si>
  <si>
    <t>83:00:050404:126</t>
  </si>
  <si>
    <t>83:00:050404:108</t>
  </si>
  <si>
    <t>83:00:050026:220</t>
  </si>
  <si>
    <t>83:00:050026:158</t>
  </si>
  <si>
    <t>83:00:050204:169</t>
  </si>
  <si>
    <t>83:00:050404:121</t>
  </si>
  <si>
    <t>83:00:050404:112</t>
  </si>
  <si>
    <t>83:00:050023:290</t>
  </si>
  <si>
    <t>83:00:050026:310</t>
  </si>
  <si>
    <t>83:00:050204:142</t>
  </si>
  <si>
    <t>83:00:050203:75</t>
  </si>
  <si>
    <t>83:00:050017:138</t>
  </si>
  <si>
    <t>83:00:050023:337</t>
  </si>
  <si>
    <t>83:00:050204:141</t>
  </si>
  <si>
    <t>83:00:050022:269</t>
  </si>
  <si>
    <t>83:00:050026:201</t>
  </si>
  <si>
    <t>83:00:050011:116</t>
  </si>
  <si>
    <t>83:00:050026:209</t>
  </si>
  <si>
    <t>83:00:050205:62</t>
  </si>
  <si>
    <t>83:00:050012:191</t>
  </si>
  <si>
    <t>83:00:050034:44</t>
  </si>
  <si>
    <t>83:00:050403:386</t>
  </si>
  <si>
    <t>83:00:050403:454</t>
  </si>
  <si>
    <t>83:00:050022:203</t>
  </si>
  <si>
    <t>83:00:050203:91</t>
  </si>
  <si>
    <t>83:00:050010:165</t>
  </si>
  <si>
    <t>83:00:050023:283</t>
  </si>
  <si>
    <t>83:00:050026:224</t>
  </si>
  <si>
    <t>83:00:050020:468</t>
  </si>
  <si>
    <t>83:00:050026:189</t>
  </si>
  <si>
    <t>83:00:050009:331</t>
  </si>
  <si>
    <t>83:00:050020:141</t>
  </si>
  <si>
    <t>83:00:050203:72</t>
  </si>
  <si>
    <t>83:00:050008:112</t>
  </si>
  <si>
    <t>83:00:050404:102</t>
  </si>
  <si>
    <t>83:00:050012:148</t>
  </si>
  <si>
    <t>83:00:050008:445</t>
  </si>
  <si>
    <t>83:00:050012:166</t>
  </si>
  <si>
    <t>83:00:050102:79</t>
  </si>
  <si>
    <t>83:00:050404:123</t>
  </si>
  <si>
    <t>83:00:050008:114</t>
  </si>
  <si>
    <t>83:00:050023:281</t>
  </si>
  <si>
    <t>83:00:050204:170</t>
  </si>
  <si>
    <t>83:00:050204:129</t>
  </si>
  <si>
    <t>83:00:050026:174</t>
  </si>
  <si>
    <t>83:00:050026:213</t>
  </si>
  <si>
    <t>83:00:050018:112</t>
  </si>
  <si>
    <t>83:00:050602:129</t>
  </si>
  <si>
    <t>83:00:050203:70</t>
  </si>
  <si>
    <t>83:00:050023:346</t>
  </si>
  <si>
    <t>83:00:050023:288</t>
  </si>
  <si>
    <t>83:00:050008:100</t>
  </si>
  <si>
    <t>83:00:050403:258</t>
  </si>
  <si>
    <t>83:00:050012:181</t>
  </si>
  <si>
    <t>83:00:050012:188</t>
  </si>
  <si>
    <t>83:00:050026:153</t>
  </si>
  <si>
    <t>83:00:050008:122</t>
  </si>
  <si>
    <t>83:00:050023:292</t>
  </si>
  <si>
    <t>83:00:050012:511</t>
  </si>
  <si>
    <t>83:00:050023:792</t>
  </si>
  <si>
    <t>83:00:050023:311</t>
  </si>
  <si>
    <t>83:00:050702:110</t>
  </si>
  <si>
    <t>83:00:050023:322</t>
  </si>
  <si>
    <t>83:00:050020:469</t>
  </si>
  <si>
    <t>83:00:050203:60</t>
  </si>
  <si>
    <t>83:00:050203:71</t>
  </si>
  <si>
    <t>83:00:050204:139</t>
  </si>
  <si>
    <t>83:00:050009:340</t>
  </si>
  <si>
    <t>83:00:050702:111</t>
  </si>
  <si>
    <t>83:00:050026:151</t>
  </si>
  <si>
    <t>83:00:050026:311</t>
  </si>
  <si>
    <t>83:00:050023:300</t>
  </si>
  <si>
    <t>83:00:050030:137</t>
  </si>
  <si>
    <t>83:00:050030:138</t>
  </si>
  <si>
    <t>83:00:050404:95</t>
  </si>
  <si>
    <t>83:00:050022:210</t>
  </si>
  <si>
    <t>83:00:050026:181</t>
  </si>
  <si>
    <t>83:00:000000:1454</t>
  </si>
  <si>
    <t>83:00:050012:194</t>
  </si>
  <si>
    <t>83:00:050008:124</t>
  </si>
  <si>
    <t>83:00:050003:104</t>
  </si>
  <si>
    <t>83:00:050011:111</t>
  </si>
  <si>
    <t>83:00:050020:138</t>
  </si>
  <si>
    <t>83:00:050023:352</t>
  </si>
  <si>
    <t>83:00:050903:158</t>
  </si>
  <si>
    <t>83:00:050018:144</t>
  </si>
  <si>
    <t>83:00:050018:104</t>
  </si>
  <si>
    <t>83:00:050023:266</t>
  </si>
  <si>
    <t>Здание(жилой дом)</t>
  </si>
  <si>
    <t>83:00:050023:339</t>
  </si>
  <si>
    <t>83:00:050018:136</t>
  </si>
  <si>
    <t>83:00:050403:281</t>
  </si>
  <si>
    <t>83:00:050012:513</t>
  </si>
  <si>
    <t>83:00:050202:144</t>
  </si>
  <si>
    <t>83:00:050012:154</t>
  </si>
  <si>
    <t>83:00:050012:157</t>
  </si>
  <si>
    <t>83:00:050026:210</t>
  </si>
  <si>
    <t>83:00:000000:2320</t>
  </si>
  <si>
    <t>83:00:050702:109</t>
  </si>
  <si>
    <t>83:00:050023:673</t>
  </si>
  <si>
    <t>83:00:050026:157</t>
  </si>
  <si>
    <t>83:00:050403:365</t>
  </si>
  <si>
    <t>1/2 ИНДИВИДУАЛЬНОГО ЖИЛОГО ДОМА, ОБЪЕКТ, НЕЗАВЕРШЕННЫЙ СТРОИТЕЛЬСТВОМ</t>
  </si>
  <si>
    <t>83:00:050404:127</t>
  </si>
  <si>
    <t>83:00:050026:171</t>
  </si>
  <si>
    <t>83:00:050034:61</t>
  </si>
  <si>
    <t>83:00:000000:1203</t>
  </si>
  <si>
    <t>83:00:000000:1424</t>
  </si>
  <si>
    <t>83:00:050012:170</t>
  </si>
  <si>
    <t>83:00:050501:291</t>
  </si>
  <si>
    <t>83:00:050012:186</t>
  </si>
  <si>
    <t>83:00:050025:111</t>
  </si>
  <si>
    <t>83:00:050018:102</t>
  </si>
  <si>
    <t>83:00:050020:146</t>
  </si>
  <si>
    <t>83:00:050034:58</t>
  </si>
  <si>
    <t>83:00:050026:152</t>
  </si>
  <si>
    <t>83:00:050025:126</t>
  </si>
  <si>
    <t>83:00:050026:321</t>
  </si>
  <si>
    <t>83:00:050022:270</t>
  </si>
  <si>
    <t>83:00:050402:31</t>
  </si>
  <si>
    <t>83:00:050026:177</t>
  </si>
  <si>
    <t>83:00:050403:279</t>
  </si>
  <si>
    <t>Индивидуальный жилой дом 1/2 доля</t>
  </si>
  <si>
    <t>83:00:050404:96</t>
  </si>
  <si>
    <t>83:00:050023:323</t>
  </si>
  <si>
    <t>83:00:050026:221</t>
  </si>
  <si>
    <t>83:00:050012:162</t>
  </si>
  <si>
    <t>83:00:050023:312</t>
  </si>
  <si>
    <t>83:00:050702:160</t>
  </si>
  <si>
    <t>83:00:050702:102</t>
  </si>
  <si>
    <t>83:00:050012:164</t>
  </si>
  <si>
    <t>83:00:050203:77</t>
  </si>
  <si>
    <t>83:00:050702:103</t>
  </si>
  <si>
    <t>83:00:050020:132</t>
  </si>
  <si>
    <t>83:00:050023:267</t>
  </si>
  <si>
    <t>83:00:050023:299</t>
  </si>
  <si>
    <t>83:00:050203:80</t>
  </si>
  <si>
    <t>83:00:050023:373</t>
  </si>
  <si>
    <t>83:00:050026:196</t>
  </si>
  <si>
    <t>83:00:050008:119</t>
  </si>
  <si>
    <t>83:00:000000:1700</t>
  </si>
  <si>
    <t>83:00:050020:148</t>
  </si>
  <si>
    <t>83:00:050026:223</t>
  </si>
  <si>
    <t>83:00:050025:116</t>
  </si>
  <si>
    <t>83:00:050026:306</t>
  </si>
  <si>
    <t>83:00:050029:137</t>
  </si>
  <si>
    <t>83:00:050403:442</t>
  </si>
  <si>
    <t>83:00:050026:208</t>
  </si>
  <si>
    <t>83:00:050204:171</t>
  </si>
  <si>
    <t>83:00:050012:152</t>
  </si>
  <si>
    <t>83:00:050025:100</t>
  </si>
  <si>
    <t>83:00:050404:177</t>
  </si>
  <si>
    <t>83:00:050023:305</t>
  </si>
  <si>
    <t>83:00:050008:105</t>
  </si>
  <si>
    <t>83:00:050404:93</t>
  </si>
  <si>
    <t>83:00:050022:207</t>
  </si>
  <si>
    <t>83:00:050012:155</t>
  </si>
  <si>
    <t>83:00:050012:489</t>
  </si>
  <si>
    <t>83:00:050012:199</t>
  </si>
  <si>
    <t>83:00:050403:266</t>
  </si>
  <si>
    <t>83:00:050023:344</t>
  </si>
  <si>
    <t>83:00:050008:107</t>
  </si>
  <si>
    <t>83:00:000000:2456</t>
  </si>
  <si>
    <t>83:00:050402:36</t>
  </si>
  <si>
    <t>83:00:050403:260</t>
  </si>
  <si>
    <t>83:00:050403:422</t>
  </si>
  <si>
    <t>83:00:050023:357</t>
  </si>
  <si>
    <t>83:00:050023:285</t>
  </si>
  <si>
    <t>83:00:050012:178</t>
  </si>
  <si>
    <t>83:00:050203:78</t>
  </si>
  <si>
    <t>83:00:050023:251</t>
  </si>
  <si>
    <t>83:00:050020:126</t>
  </si>
  <si>
    <t>83:00:050030:114</t>
  </si>
  <si>
    <t>83:00:050205:61</t>
  </si>
  <si>
    <t>83:00:050025:112</t>
  </si>
  <si>
    <t>Жилой дом (объект индивидуального жилищного строительства)</t>
  </si>
  <si>
    <t>83:00:050023:711</t>
  </si>
  <si>
    <t>83:00:050018:114</t>
  </si>
  <si>
    <t>83:00:050023:388</t>
  </si>
  <si>
    <t>83:00:050403:554</t>
  </si>
  <si>
    <t>83:00:050101:140</t>
  </si>
  <si>
    <t>83:00:050026:203</t>
  </si>
  <si>
    <t>83:00:050202:103</t>
  </si>
  <si>
    <t>83:00:050012:193</t>
  </si>
  <si>
    <t>83:00:050404:104</t>
  </si>
  <si>
    <t>83:00:050203:64</t>
  </si>
  <si>
    <t>83:00:050202:99</t>
  </si>
  <si>
    <t>83:00:050403:286</t>
  </si>
  <si>
    <t>83:00:050009:2588</t>
  </si>
  <si>
    <t>83:00:050023:274</t>
  </si>
  <si>
    <t>83:00:050023:358</t>
  </si>
  <si>
    <t>83:00:050025:127</t>
  </si>
  <si>
    <t>83:00:050203:65</t>
  </si>
  <si>
    <t>83:00:000000:2356</t>
  </si>
  <si>
    <t>83:00:050022:206</t>
  </si>
  <si>
    <t>83:00:050202:106</t>
  </si>
  <si>
    <t>83:00:050204:132</t>
  </si>
  <si>
    <t>83:00:000000:2357</t>
  </si>
  <si>
    <t>83:00:050024:1575</t>
  </si>
  <si>
    <t>83:00:050203:138</t>
  </si>
  <si>
    <t>83:00:050023:386</t>
  </si>
  <si>
    <t>83:00:050702:113</t>
  </si>
  <si>
    <t>83:00:050403:343</t>
  </si>
  <si>
    <t>83:00:050034:66</t>
  </si>
  <si>
    <t>83:00:050012:171</t>
  </si>
  <si>
    <t>83:00:050402:44</t>
  </si>
  <si>
    <t>83:00:050403:416</t>
  </si>
  <si>
    <t>83:00:050403:370</t>
  </si>
  <si>
    <t>83:00:050020:161</t>
  </si>
  <si>
    <t>83:00:050204:162</t>
  </si>
  <si>
    <t>83:00:050205:158</t>
  </si>
  <si>
    <t>83:00:050008:109</t>
  </si>
  <si>
    <t>83:00:050403:264</t>
  </si>
  <si>
    <t>83:00:050404:107</t>
  </si>
  <si>
    <t>83:00:050020:177</t>
  </si>
  <si>
    <t>83:00:050018:147</t>
  </si>
  <si>
    <t>83:00:050016:136</t>
  </si>
  <si>
    <t>83:00:050404:134</t>
  </si>
  <si>
    <t>83:00:050012:512</t>
  </si>
  <si>
    <t>83:00:050204:269</t>
  </si>
  <si>
    <t>83:00:050030:145</t>
  </si>
  <si>
    <t>83:00:050403:263</t>
  </si>
  <si>
    <t>83:00:050101:130</t>
  </si>
  <si>
    <t>83:00:050204:130</t>
  </si>
  <si>
    <t>83:00:050402:34</t>
  </si>
  <si>
    <t>83:00:050204:178</t>
  </si>
  <si>
    <t>83:00:050023:335</t>
  </si>
  <si>
    <t>83:00:050002:340</t>
  </si>
  <si>
    <t>83:00:050023:374</t>
  </si>
  <si>
    <t>83:00:050403:349</t>
  </si>
  <si>
    <t>83:00:050403:341</t>
  </si>
  <si>
    <t>83:00:050403:300</t>
  </si>
  <si>
    <t>83:00:050023:321</t>
  </si>
  <si>
    <t>83:00:050020:147</t>
  </si>
  <si>
    <t>83:00:050018:169</t>
  </si>
  <si>
    <t>83:00:050029:120</t>
  </si>
  <si>
    <t>83:00:050026:166</t>
  </si>
  <si>
    <t>83:00:050008:123</t>
  </si>
  <si>
    <t>83:00:050403:352</t>
  </si>
  <si>
    <t>83:00:050404:92</t>
  </si>
  <si>
    <t>83:00:050023:349</t>
  </si>
  <si>
    <t>83:00:050025:96</t>
  </si>
  <si>
    <t>83:00:050025:122</t>
  </si>
  <si>
    <t>83:00:050026:172</t>
  </si>
  <si>
    <t>83:00:050203:68</t>
  </si>
  <si>
    <t>83:00:050403:564</t>
  </si>
  <si>
    <t>83:00:050702:178</t>
  </si>
  <si>
    <t>83:00:050702:159</t>
  </si>
  <si>
    <t>83:00:050403:383</t>
  </si>
  <si>
    <t>83:00:050403:342</t>
  </si>
  <si>
    <t>83:00:050403:359</t>
  </si>
  <si>
    <t>83:00:050023:280</t>
  </si>
  <si>
    <t>83:00:050203:89</t>
  </si>
  <si>
    <t>83:00:050403:391</t>
  </si>
  <si>
    <t>83:00:050026:164</t>
  </si>
  <si>
    <t>83:00:050025:385</t>
  </si>
  <si>
    <t>83:00:050205:53</t>
  </si>
  <si>
    <t>83:00:050501:139</t>
  </si>
  <si>
    <t>83:00:050022:202</t>
  </si>
  <si>
    <t>83:00:050403:268</t>
  </si>
  <si>
    <t>83:00:050202:110</t>
  </si>
  <si>
    <t>83:00:050403:562</t>
  </si>
  <si>
    <t>83:00:050024:1436</t>
  </si>
  <si>
    <t>83:00:050012:205</t>
  </si>
  <si>
    <t>83:00:050702:173</t>
  </si>
  <si>
    <t>83:00:050404:111</t>
  </si>
  <si>
    <t>83:00:050204:268</t>
  </si>
  <si>
    <t>83:00:050020:480</t>
  </si>
  <si>
    <t>83:00:050018:118</t>
  </si>
  <si>
    <t>83:00:000000:2636</t>
  </si>
  <si>
    <t>83:00:050202:98</t>
  </si>
  <si>
    <t>83:00:050025:91</t>
  </si>
  <si>
    <t>83:00:050025:87</t>
  </si>
  <si>
    <t>83:00:050026:146</t>
  </si>
  <si>
    <t>83:00:050012:491</t>
  </si>
  <si>
    <t>83:00:050203:79</t>
  </si>
  <si>
    <t>83:00:050025:104</t>
  </si>
  <si>
    <t>83:00:050022:262</t>
  </si>
  <si>
    <t>83:00:050022:373</t>
  </si>
  <si>
    <t>83:00:050403:348</t>
  </si>
  <si>
    <t>83:00:050403:261</t>
  </si>
  <si>
    <t>83:00:050023:712</t>
  </si>
  <si>
    <t>83:00:050018:119</t>
  </si>
  <si>
    <t>83:00:050018:146</t>
  </si>
  <si>
    <t>83:00:000000:1425</t>
  </si>
  <si>
    <t>83:00:050025:92</t>
  </si>
  <si>
    <t>83:00:050034:52</t>
  </si>
  <si>
    <t>Жилое</t>
  </si>
  <si>
    <t>83:00:050403:368</t>
  </si>
  <si>
    <t>83:00:050034:55</t>
  </si>
  <si>
    <t>83:00:050404:132</t>
  </si>
  <si>
    <t>83:00:050025:121</t>
  </si>
  <si>
    <t>83:00:050026:170</t>
  </si>
  <si>
    <t>83:00:050025:113</t>
  </si>
  <si>
    <t>83:00:050403:360</t>
  </si>
  <si>
    <t>83:00:050020:152</t>
  </si>
  <si>
    <t>83:00:050020:167</t>
  </si>
  <si>
    <t>83:00:050023:296</t>
  </si>
  <si>
    <t>83:00:050403:293</t>
  </si>
  <si>
    <t>83:00:000000:1701</t>
  </si>
  <si>
    <t>83:00:050025:95</t>
  </si>
  <si>
    <t>83:00:050030:116</t>
  </si>
  <si>
    <t>83:00:050012:169</t>
  </si>
  <si>
    <t>83:00:050702:101</t>
  </si>
  <si>
    <t>83:00:050026:179</t>
  </si>
  <si>
    <t>83:00:050022:197</t>
  </si>
  <si>
    <t>83:00:050024:337</t>
  </si>
  <si>
    <t>83:00:050034:67</t>
  </si>
  <si>
    <t>83:00:050025:130</t>
  </si>
  <si>
    <t>83:00:050202:97</t>
  </si>
  <si>
    <t>83:00:050020:134</t>
  </si>
  <si>
    <t>83:00:000000:2472</t>
  </si>
  <si>
    <t>83:00:050025:102</t>
  </si>
  <si>
    <t>83:00:050602:367</t>
  </si>
  <si>
    <t>83:00:050204:160</t>
  </si>
  <si>
    <t>83:00:050025:94</t>
  </si>
  <si>
    <t>83:00:050023:326</t>
  </si>
  <si>
    <t>83:00:050020:617</t>
  </si>
  <si>
    <t>83:00:050018:113</t>
  </si>
  <si>
    <t>83:00:050301:134</t>
  </si>
  <si>
    <t>83:00:050403:404</t>
  </si>
  <si>
    <t>83:00:050025:132</t>
  </si>
  <si>
    <t>83:00:050030:143</t>
  </si>
  <si>
    <t>83:00:050022:211</t>
  </si>
  <si>
    <t>83:00:050016:152</t>
  </si>
  <si>
    <t>83:00:050018:105</t>
  </si>
  <si>
    <t>83:00:050204:153</t>
  </si>
  <si>
    <t>83:00:050010:489</t>
  </si>
  <si>
    <t>83:00:050403:409</t>
  </si>
  <si>
    <t>83:00:050023:338</t>
  </si>
  <si>
    <t>83:00:050012:216</t>
  </si>
  <si>
    <t>83:00:050018:92</t>
  </si>
  <si>
    <t>83:00:050403:427</t>
  </si>
  <si>
    <t>83:00:050008:145</t>
  </si>
  <si>
    <t>83:00:050025:86</t>
  </si>
  <si>
    <t>83:00:050202:104</t>
  </si>
  <si>
    <t>83:00:050030:117</t>
  </si>
  <si>
    <t>83:00:050602:110</t>
  </si>
  <si>
    <t>83:00:050011:131</t>
  </si>
  <si>
    <t>83:00:050009:2333</t>
  </si>
  <si>
    <t>83:00:050001:389</t>
  </si>
  <si>
    <t>83:00:050403:366</t>
  </si>
  <si>
    <t>83:00:050018:107</t>
  </si>
  <si>
    <t>83:00:050024:346</t>
  </si>
  <si>
    <t>83:00:050204:127</t>
  </si>
  <si>
    <t>83:00:050026:183</t>
  </si>
  <si>
    <t>83:00:050018:156</t>
  </si>
  <si>
    <t>83:00:050601:84</t>
  </si>
  <si>
    <t>83:00:050204:265</t>
  </si>
  <si>
    <t>83:00:050403:395</t>
  </si>
  <si>
    <t>83:00:050018:174</t>
  </si>
  <si>
    <t>83:00:050020:145</t>
  </si>
  <si>
    <t>83:00:050602:122</t>
  </si>
  <si>
    <t>83:00:050801:97</t>
  </si>
  <si>
    <t>83:00:000000:1946</t>
  </si>
  <si>
    <t>83:00:050018:143</t>
  </si>
  <si>
    <t>83:00:000000:1472</t>
  </si>
  <si>
    <t>83:00:000000:10169</t>
  </si>
  <si>
    <t>83:00:050204:138</t>
  </si>
  <si>
    <t>83:00:050204:126</t>
  </si>
  <si>
    <t>83:00:050702:106</t>
  </si>
  <si>
    <t>83:00:050020:154</t>
  </si>
  <si>
    <t>83:00:050019:61</t>
  </si>
  <si>
    <t>83:00:050016:384</t>
  </si>
  <si>
    <t>83:00:050205:143</t>
  </si>
  <si>
    <t>83:00:050403:402</t>
  </si>
  <si>
    <t>83:00:050030:139</t>
  </si>
  <si>
    <t>83:00:050022:261</t>
  </si>
  <si>
    <t>83:00:050015:139</t>
  </si>
  <si>
    <t>83:00:050018:99</t>
  </si>
  <si>
    <t>83:00:050008:287</t>
  </si>
  <si>
    <t>83:00:050026:307</t>
  </si>
  <si>
    <t>83:00:050025:105</t>
  </si>
  <si>
    <t>83:00:050006:542</t>
  </si>
  <si>
    <t>83:00:050023:800</t>
  </si>
  <si>
    <t>83:00:050025:129</t>
  </si>
  <si>
    <t>83:00:050501:162</t>
  </si>
  <si>
    <t>Завод №51</t>
  </si>
  <si>
    <t>83:00:050016:383</t>
  </si>
  <si>
    <t>83:00:050204:136</t>
  </si>
  <si>
    <t>83:00:050007:169</t>
  </si>
  <si>
    <t>83:00:050403:299</t>
  </si>
  <si>
    <t>83:00:050026:219</t>
  </si>
  <si>
    <t>83:00:050026:197</t>
  </si>
  <si>
    <t>83:00:050501:129</t>
  </si>
  <si>
    <t>83:00:050404:117</t>
  </si>
  <si>
    <t>83:00:050501:137</t>
  </si>
  <si>
    <t>83:00:050202:102</t>
  </si>
  <si>
    <t>83:00:050012:182</t>
  </si>
  <si>
    <t>83:00:050501:147</t>
  </si>
  <si>
    <t>83:00:050501:124</t>
  </si>
  <si>
    <t>83:00:050501:140</t>
  </si>
  <si>
    <t>83:00:050023:343</t>
  </si>
  <si>
    <t>83:00:050204:173</t>
  </si>
  <si>
    <t>83:00:050402:33</t>
  </si>
  <si>
    <t>83:00:050023:278</t>
  </si>
  <si>
    <t>83:00:050023:303</t>
  </si>
  <si>
    <t>83:00:050501:149</t>
  </si>
  <si>
    <t>83:00:050404:120</t>
  </si>
  <si>
    <t>83:00:050026:323</t>
  </si>
  <si>
    <t>83:00:050008:111</t>
  </si>
  <si>
    <t>83:00:050602:127</t>
  </si>
  <si>
    <t>83:00:050404:124</t>
  </si>
  <si>
    <t>83:00:050403:304</t>
  </si>
  <si>
    <t>83:00:050402:32</t>
  </si>
  <si>
    <t>83:00:050501:127</t>
  </si>
  <si>
    <t>83:00:050501:141</t>
  </si>
  <si>
    <t>83:00:050026:150</t>
  </si>
  <si>
    <t>83:00:050404:113</t>
  </si>
  <si>
    <t>83:00:000000:2011</t>
  </si>
  <si>
    <t>83:00:050202:109</t>
  </si>
  <si>
    <t>83:00:050026:178</t>
  </si>
  <si>
    <t>83:00:050025:118</t>
  </si>
  <si>
    <t>83:00:050501:467</t>
  </si>
  <si>
    <t>83:00:050501:135</t>
  </si>
  <si>
    <t>83:00:050029:257</t>
  </si>
  <si>
    <t>83:00:050012:215</t>
  </si>
  <si>
    <t>83:00:050018:96</t>
  </si>
  <si>
    <t>83:00:050204:179</t>
  </si>
  <si>
    <t>83:00:050501:133</t>
  </si>
  <si>
    <t>83:00:050026:165</t>
  </si>
  <si>
    <t>83:00:050403:287</t>
  </si>
  <si>
    <t>83:00:050403:290</t>
  </si>
  <si>
    <t>83:00:050022:266</t>
  </si>
  <si>
    <t>83:00:050403:265</t>
  </si>
  <si>
    <t>83:00:050009:349</t>
  </si>
  <si>
    <t>83:00:050501:150</t>
  </si>
  <si>
    <t>83:00:050018:115</t>
  </si>
  <si>
    <t>83:00:050017:140</t>
  </si>
  <si>
    <t>83:00:050403:277</t>
  </si>
  <si>
    <t>83:00:050018:93</t>
  </si>
  <si>
    <t>83:00:050204:177</t>
  </si>
  <si>
    <t>83:00:050018:116</t>
  </si>
  <si>
    <t>83:00:050012:163</t>
  </si>
  <si>
    <t>83:00:050101:135</t>
  </si>
  <si>
    <t>83:00:050403:285</t>
  </si>
  <si>
    <t>83:00:000000:2558</t>
  </si>
  <si>
    <t>Жилой дом и земельный участок</t>
  </si>
  <si>
    <t>83:00:050018:101</t>
  </si>
  <si>
    <t>83:00:050204:166</t>
  </si>
  <si>
    <t>83:00:050501:350</t>
  </si>
  <si>
    <t>пристройка к индивидуальному жилому дому</t>
  </si>
  <si>
    <t>83:00:050025:345</t>
  </si>
  <si>
    <t>83:00:050204:259</t>
  </si>
  <si>
    <t>Индивидуальный жилой дом с 3 пристройками, и надворной постройкой (баня)</t>
  </si>
  <si>
    <t>83:00:060009:954</t>
  </si>
  <si>
    <t>83:00:000000:202</t>
  </si>
  <si>
    <t>83:00:000000:1014</t>
  </si>
  <si>
    <t>83:00:060005:112</t>
  </si>
  <si>
    <t>83:00:060005:111</t>
  </si>
  <si>
    <t>83:00:060010:277</t>
  </si>
  <si>
    <t>83:00:060010:234</t>
  </si>
  <si>
    <t>83:00:060010:235</t>
  </si>
  <si>
    <t>83:00:060010:237</t>
  </si>
  <si>
    <t>83:00:060010:236</t>
  </si>
  <si>
    <t>83:00:060011:417</t>
  </si>
  <si>
    <t>83:00:060011:556</t>
  </si>
  <si>
    <t>83:00:060010:155</t>
  </si>
  <si>
    <t>83:00:060010:239</t>
  </si>
  <si>
    <t>83:00:000000:214</t>
  </si>
  <si>
    <t>83:00:060011:545</t>
  </si>
  <si>
    <t>83:00:060009:920</t>
  </si>
  <si>
    <t>83:00:060010:233</t>
  </si>
  <si>
    <t>83:00:000000:149</t>
  </si>
  <si>
    <t>83:00:060011:544</t>
  </si>
  <si>
    <t>83:00:000000:219</t>
  </si>
  <si>
    <t>83:00:060010:274</t>
  </si>
  <si>
    <t>83:00:000000:384</t>
  </si>
  <si>
    <t>83:00:000000:221</t>
  </si>
  <si>
    <t>83:00:000000:152</t>
  </si>
  <si>
    <t>83:00:060010:166</t>
  </si>
  <si>
    <t>83:00:060007:808</t>
  </si>
  <si>
    <t>83:00:060010:275</t>
  </si>
  <si>
    <t>83:00:060011:536</t>
  </si>
  <si>
    <t>83:00:060009:957</t>
  </si>
  <si>
    <t>83:00:060011:557</t>
  </si>
  <si>
    <t>83:00:060011:414</t>
  </si>
  <si>
    <t>83:00:060011:415</t>
  </si>
  <si>
    <t>83:00:060011:408</t>
  </si>
  <si>
    <t>83:00:000000:223</t>
  </si>
  <si>
    <t>83:00:000000:614</t>
  </si>
  <si>
    <t>83:00:060011:320</t>
  </si>
  <si>
    <t>83:00:060010:520</t>
  </si>
  <si>
    <t>83:00:000000:220</t>
  </si>
  <si>
    <t>83:00:000000:243</t>
  </si>
  <si>
    <t>83:00:060009:617</t>
  </si>
  <si>
    <t>83:00:000000:603</t>
  </si>
  <si>
    <t>83:00:000000:222</t>
  </si>
  <si>
    <t>83:00:060011:554</t>
  </si>
  <si>
    <t>83:00:060009:717</t>
  </si>
  <si>
    <t>83:00:060009:789</t>
  </si>
  <si>
    <t>83:00:060011:552</t>
  </si>
  <si>
    <t>83:00:060011:540</t>
  </si>
  <si>
    <t>83:00:060011:374</t>
  </si>
  <si>
    <t>83:00:060011:412</t>
  </si>
  <si>
    <t>83:00:050403:297</t>
  </si>
  <si>
    <t>83:00:000000:210</t>
  </si>
  <si>
    <t>83:00:060010:193</t>
  </si>
  <si>
    <t>83:00:000000:218</t>
  </si>
  <si>
    <t>83:00:060011:293</t>
  </si>
  <si>
    <t>83:00:060010:276</t>
  </si>
  <si>
    <t>83:00:000000:148</t>
  </si>
  <si>
    <t>83:00:060010:238</t>
  </si>
  <si>
    <t>83:00:060011:411</t>
  </si>
  <si>
    <t>83:00:060010:165</t>
  </si>
  <si>
    <t>83:00:000000:467</t>
  </si>
  <si>
    <t>83:00:000000:153</t>
  </si>
  <si>
    <t>83:00:060009:818</t>
  </si>
  <si>
    <t>83:00:060011:375</t>
  </si>
  <si>
    <t>83:00:060010:168</t>
  </si>
  <si>
    <t>83:00:000000:151</t>
  </si>
  <si>
    <t>83:00:060010:177</t>
  </si>
  <si>
    <t>83:00:000000:605</t>
  </si>
  <si>
    <t>83:00:060009:554</t>
  </si>
  <si>
    <t>83:00:060011:321</t>
  </si>
  <si>
    <t>83:00:000000:10039</t>
  </si>
  <si>
    <t>83:00:000000:10046</t>
  </si>
  <si>
    <t>83:00:000000:2270</t>
  </si>
  <si>
    <t>Домовладение №7</t>
  </si>
  <si>
    <t>83:00:060010:179</t>
  </si>
  <si>
    <t>83:00:000000:464</t>
  </si>
  <si>
    <t>83:00:060011:373</t>
  </si>
  <si>
    <t>83:00:060010:271</t>
  </si>
  <si>
    <t>83:00:060009:1075</t>
  </si>
  <si>
    <t>83:00:000000:2664</t>
  </si>
  <si>
    <t>83:00:060010:167</t>
  </si>
  <si>
    <t>83:00:000000:510</t>
  </si>
  <si>
    <t>83:00:000000:196</t>
  </si>
  <si>
    <t>83:00:000000:493</t>
  </si>
  <si>
    <t>83:00:000000:903</t>
  </si>
  <si>
    <t>83:00:060010:152</t>
  </si>
  <si>
    <t>83:00:000000:613</t>
  </si>
  <si>
    <t>83:00:000000:146</t>
  </si>
  <si>
    <t>83:00:000000:511</t>
  </si>
  <si>
    <t>83:00:060010:273</t>
  </si>
  <si>
    <t>83:00:000000:150</t>
  </si>
  <si>
    <t>83:00:000000:229</t>
  </si>
  <si>
    <t>83:00:060010:279</t>
  </si>
  <si>
    <t>83:00:060011:386</t>
  </si>
  <si>
    <t>83:00:000000:144</t>
  </si>
  <si>
    <t>83:00:000000:469</t>
  </si>
  <si>
    <t>83:00:060102:154</t>
  </si>
  <si>
    <t>83:00:000000:1011</t>
  </si>
  <si>
    <t>83:00:060010:195</t>
  </si>
  <si>
    <t>83:00:000000:226</t>
  </si>
  <si>
    <t>83:00:000000:10055</t>
  </si>
  <si>
    <t>83:00:000000:224</t>
  </si>
  <si>
    <t>83:00:060009:555</t>
  </si>
  <si>
    <t>83:00:060009:926</t>
  </si>
  <si>
    <t>83:00:060011:413</t>
  </si>
  <si>
    <t>83:00:000000:602</t>
  </si>
  <si>
    <t>83:00:000000:1744</t>
  </si>
  <si>
    <t>83:00:060009:851</t>
  </si>
  <si>
    <t>83:00:000000:656</t>
  </si>
  <si>
    <t>83:00:000000:200</t>
  </si>
  <si>
    <t>Пристройка к дому №15</t>
  </si>
  <si>
    <t>83:00:000000:201</t>
  </si>
  <si>
    <t>83:00:000000:1009</t>
  </si>
  <si>
    <t>83:00:000000:688</t>
  </si>
  <si>
    <t>83:00:000000:413</t>
  </si>
  <si>
    <t>83:00:000000:286</t>
  </si>
  <si>
    <t>83:00:000000:244</t>
  </si>
  <si>
    <t>83:00:050022</t>
  </si>
  <si>
    <t>83:00:050023</t>
  </si>
  <si>
    <t>83:00:050204</t>
  </si>
  <si>
    <t>83:00:050403</t>
  </si>
  <si>
    <t>83:00:050404</t>
  </si>
  <si>
    <t>83:00:050012</t>
  </si>
  <si>
    <t>83:00:050602</t>
  </si>
  <si>
    <t>83:00:050024</t>
  </si>
  <si>
    <t>83:00:050009</t>
  </si>
  <si>
    <t>83:00:050004</t>
  </si>
  <si>
    <t>83:00:050003</t>
  </si>
  <si>
    <t>83:00:050030</t>
  </si>
  <si>
    <t>83:00:050034</t>
  </si>
  <si>
    <t>83:00:050020</t>
  </si>
  <si>
    <t>83:00:050702</t>
  </si>
  <si>
    <t>83:00:050501</t>
  </si>
  <si>
    <t>83:00:050026</t>
  </si>
  <si>
    <t>83:00:050202</t>
  </si>
  <si>
    <t>83:00:050008</t>
  </si>
  <si>
    <t>83:00:050015</t>
  </si>
  <si>
    <t>83:00:050010</t>
  </si>
  <si>
    <t>83:00:050016</t>
  </si>
  <si>
    <t>83:00:050302</t>
  </si>
  <si>
    <t>83:00:050014</t>
  </si>
  <si>
    <t>83:00:050025</t>
  </si>
  <si>
    <t>83:00:050402</t>
  </si>
  <si>
    <t>83:00:050018</t>
  </si>
  <si>
    <t>83:00:050101</t>
  </si>
  <si>
    <t>83:00:050203</t>
  </si>
  <si>
    <t>83:00:050205</t>
  </si>
  <si>
    <t>83:00:050029</t>
  </si>
  <si>
    <t>83:00:050802</t>
  </si>
  <si>
    <t>83:00:050801</t>
  </si>
  <si>
    <t>83:00:050201</t>
  </si>
  <si>
    <t>83:00:050301</t>
  </si>
  <si>
    <t>83:00:050601</t>
  </si>
  <si>
    <t>83:00:050013</t>
  </si>
  <si>
    <t>83:00:050001</t>
  </si>
  <si>
    <t>83:00:050305</t>
  </si>
  <si>
    <t>83:00:050002</t>
  </si>
  <si>
    <t>83:00:050006</t>
  </si>
  <si>
    <t>83:00:050019</t>
  </si>
  <si>
    <t>83:00:050031</t>
  </si>
  <si>
    <t>83:00:050011</t>
  </si>
  <si>
    <t>83:00:050017</t>
  </si>
  <si>
    <t>83:00:050102</t>
  </si>
  <si>
    <t>83:00:050903</t>
  </si>
  <si>
    <t>83:00:060009</t>
  </si>
  <si>
    <t>83:00:060005</t>
  </si>
  <si>
    <t>83:00:060010</t>
  </si>
  <si>
    <t>83:00:060011</t>
  </si>
  <si>
    <t>83:00:060006</t>
  </si>
  <si>
    <t>83:00:060007</t>
  </si>
  <si>
    <t>83:00:060102</t>
  </si>
  <si>
    <t>83:00:060008</t>
  </si>
  <si>
    <t>Objects.Buildings.Building.AssignationBuilding</t>
  </si>
  <si>
    <t>Назначение зданий</t>
  </si>
  <si>
    <t>Объект кратко</t>
  </si>
  <si>
    <t>ДБЗ</t>
  </si>
  <si>
    <t>Многоквартирный дом</t>
  </si>
  <si>
    <t>Нежилое</t>
  </si>
  <si>
    <t>иЖД</t>
  </si>
  <si>
    <t>1/2 ИЖД</t>
  </si>
  <si>
    <t>ИЖД с пристройкой</t>
  </si>
  <si>
    <t>пристройка к ИЖД</t>
  </si>
  <si>
    <t>Номер функциональной группы ОКС</t>
  </si>
  <si>
    <t>Код функциональной подгруппы</t>
  </si>
  <si>
    <t>Код функциональной подгруппы2</t>
  </si>
  <si>
    <t>Функциональная группа</t>
  </si>
  <si>
    <t>0201</t>
  </si>
  <si>
    <t>Дома жилые блокированной застройки (таунхаусы)</t>
  </si>
  <si>
    <t>0202</t>
  </si>
  <si>
    <t>Дома индивидуальные</t>
  </si>
  <si>
    <t>0203</t>
  </si>
  <si>
    <t>Дома индивидуальные с бытовыми пристройками</t>
  </si>
  <si>
    <t>Уточнённый код несущих конструкций</t>
  </si>
  <si>
    <t>Материал стен</t>
  </si>
  <si>
    <t>Год постройки</t>
  </si>
  <si>
    <t>Из прочих материалов</t>
  </si>
  <si>
    <t>Смешанные</t>
  </si>
  <si>
    <t>Из мелких бетонных блоков</t>
  </si>
  <si>
    <t>Из легкобетонных панелей</t>
  </si>
  <si>
    <t>Кирпичные</t>
  </si>
  <si>
    <t>Рубленые</t>
  </si>
  <si>
    <t>Деревянные</t>
  </si>
  <si>
    <t>Каркасно-засыпные</t>
  </si>
  <si>
    <t>Деревянный каркас без обшивки</t>
  </si>
  <si>
    <t>Сборно-щитовые</t>
  </si>
  <si>
    <t>Шлакобетонные</t>
  </si>
  <si>
    <t>Бетонные</t>
  </si>
  <si>
    <t>Каркасно-панельные</t>
  </si>
  <si>
    <t>Из железобетонных сегментов</t>
  </si>
  <si>
    <t>Крупноблочные</t>
  </si>
  <si>
    <t>Монолитные</t>
  </si>
  <si>
    <t>Каменные и деревянные</t>
  </si>
  <si>
    <t>Каменные</t>
  </si>
  <si>
    <t>Каркасно-обшивные</t>
  </si>
  <si>
    <t>Дощатые</t>
  </si>
  <si>
    <t>Металлические</t>
  </si>
  <si>
    <t>Objects.Buildings.Building.Location.Note</t>
  </si>
  <si>
    <t>МР, ГО</t>
  </si>
  <si>
    <t>Ненецкий автономный округ, г. Нарьян-Мар, ул. Рабочая, д. 12</t>
  </si>
  <si>
    <t>Нарьян-Мар</t>
  </si>
  <si>
    <t>Ненецкий автономный округ, МО "ГО "Город Нарьян-Мар", г. Нарьян-Мар, ул. им. 60-летия Октября, д. 55А, блок 2</t>
  </si>
  <si>
    <t>Ненецкий автономный округ, городской округ "Город Нарьян-Мар", г. Нарьян-Мар, ул. Мурманская, дом №1Б, блок 1</t>
  </si>
  <si>
    <t>Ненецкий автономный округ, г. Нарьян-Мар, пер. Полевой, д. 3</t>
  </si>
  <si>
    <t>Ненецкий автономный округ, МО "ГО "Город Нарьян-Мар",  г. Нарьян-Мар, ул. им. 60-летия Октября, д. 55А, блок 1</t>
  </si>
  <si>
    <t>Ненецкий автономный округ, г. Нарьян-Мар, ул. Мира, д. 64</t>
  </si>
  <si>
    <t>Ненецкий автономный округ, г.Нарьян-Мар, ул.Печорская, д.31А</t>
  </si>
  <si>
    <t>Ненецкий автономный округ, МО "ГО "Город Нарьян-Мар", город Нарьян-Мар, пер.им.Н.Г.Антипина, д.9/2</t>
  </si>
  <si>
    <t>Ненецкий автономный округ, городской округ "Город Нарьян-Мар", г. Нарьян-Мар, ул. Комсомольская, д. 4Б, блок 2</t>
  </si>
  <si>
    <t>Ненецкий автономный округ, г. Нарьян-Мар, ул. Зеленая, д. 13А, блок № 3</t>
  </si>
  <si>
    <t>г. Нарьян-Мар, ул. Рыбников, д. 23, корп. А</t>
  </si>
  <si>
    <t>Ненецкий автономный округ, городской округ "Город Нарьян-Мар", г. Нарьян-Мар, ул. Комсомольская, д. 4Б, блок 3</t>
  </si>
  <si>
    <t>Ненецкий автономный округ, МО "Городской округ "Город Нарьян-Мар", г.Нарьян-Мар, ул.Заводская, д.3Б, блок 2</t>
  </si>
  <si>
    <t>Ненецкий автономный округ, городской округ "Город Нарьян-Мар", г. Нарьян-Мар, ул. Комсомольская, д. 4Б, блок 1</t>
  </si>
  <si>
    <t>Ненецкий автономный округ, г. Нарьян-Мар, ул. Первомайская, д. 8</t>
  </si>
  <si>
    <t>Ненецкий автономный округ, Городской округ "Город Нарьян-Мар", г. Нарьян-Мар, ул. Мурманская, д. 1Б, блок 2</t>
  </si>
  <si>
    <t>Ненецкий автономный округ, городской округ "Город Нарьян - Мар",  г. Нарьян-Мар, ул. Зеленая, 13А, блок №4</t>
  </si>
  <si>
    <t>Ненецкий автономный округ, г. Нарьян-Мар, ул. Рабочая, д.15А, блок №3</t>
  </si>
  <si>
    <t>г. Нарьян-Мар, ул. Рабочая, д. 15А, корп. блок№4</t>
  </si>
  <si>
    <t>Ненецкий автономный округ, городской округ "город Нарьян-Мар", г. Нарьян-Мар, ул. Заводская, д. 3Б, блок 1</t>
  </si>
  <si>
    <t>Ненецкий  автономный округ, г. Нарьян-Мар, ул. Оленная, д. 5</t>
  </si>
  <si>
    <t>Ненецкий автономный округ, г. Нарьян-Мар, ул. Зеленая, д. 17В/4</t>
  </si>
  <si>
    <t>Ненецкий автономный округ, г.Нарьян-Мар, ул.Оленная, д.5, блок №2</t>
  </si>
  <si>
    <t>Ненецкий автономный округ, город Нарьян-Мар, улица Российская, дом 5В, блок 1</t>
  </si>
  <si>
    <t>Российская Федерация, Ненецкий автономный округ, город Нарьян-Мар, улица Российская, дом № 5Г, блок 1</t>
  </si>
  <si>
    <t>Ненецкий автономный округ, МО "ГО "Город Нарьян-Мар", г. Нарьян-Мар, ул. Российская, д. 5В, блок 2</t>
  </si>
  <si>
    <t>Российская Федерация, Ненецкий автономный округ, МО "ГО "Город Нарьян-Мар", город Нарьян-Мар, улица Российская, дом № 5Г, блок 2</t>
  </si>
  <si>
    <t>Ненецкий автономный округ, городской округ "Город Нарьян-Мар", г. Нарьян-Мар, ул. Зеленая, дом №17В/3</t>
  </si>
  <si>
    <t>Ненецкий автономный округ, МО "Городской округ "Город Нарьян-Мар", г. Нарьян-Мар, ул. Зеленая, д. 17В, блок 2</t>
  </si>
  <si>
    <t>Ненецкий автономный округ, г.Нарьян-Мар, пер. имени Н.Г.Антипина, д.9, блок1</t>
  </si>
  <si>
    <t>г. Нарьян-Мар, пер. Лесной, д. 13</t>
  </si>
  <si>
    <t>Ненецкий автономный округ, МО "Городской округ "Город Нарьян-Мар", г. Нарьян-Мар, ул. Зеленая, д. 17В, блок № 1</t>
  </si>
  <si>
    <t>Ненецкий автономный округ, Городской округ "Город Нарьян-Мар", г. Нарьян-Мар, ул. Зеленая, д. 13А, блок 2</t>
  </si>
  <si>
    <t>Ненецкий автономный округ, МО "Городской округ "Город Нарьян-Мар", г. Нарьян-Мар, ул. Зеленая, д. 13А, блок №1</t>
  </si>
  <si>
    <t>Ненецкий автономный округ, г.Нарьян-Мар, пер.Лесной, д.13</t>
  </si>
  <si>
    <t>г. Нарьян-Мар, ул. Рабочая, д. 15А</t>
  </si>
  <si>
    <t>г. Нарьян-Мар, ул. Рабочая, д. 15А, корп. блок №2</t>
  </si>
  <si>
    <t>Ненецкий автономный округ, г. Нарьян-Мар, ул. Рабочая, д. 15А, блок №6</t>
  </si>
  <si>
    <t>г. Нарьян-Мар, ул. Меньшикова, д. 15А</t>
  </si>
  <si>
    <t>Ненецкий АО, г.Нарян-Мар, ул.Рабочая, д.15а, блок №5</t>
  </si>
  <si>
    <t>г. Нарьян-Мар, ул. Меньшикова, д. 15Б</t>
  </si>
  <si>
    <t>Ненецкий автономный округ, г. Нарьян-Мар, ул. Меньшикова, д. 15Б</t>
  </si>
  <si>
    <t>Ненецкий автономный округ, г. Нарьян-Мар, ул. Рыбников, д. 56</t>
  </si>
  <si>
    <t>г. Нарьян-Мар, ул. Красная, д. 19</t>
  </si>
  <si>
    <t>г. Нарьян-Мар, ул. им 60-летия Октября, д. 23</t>
  </si>
  <si>
    <t>г. Нарьян-Мар, пер. Малый Качгорт, д. 16</t>
  </si>
  <si>
    <t>Ненецкий автономный округ, г.Нарьян-Мар, ул.60 лет Октября, д.11, блок 1</t>
  </si>
  <si>
    <t>Ненецкий автономный округ, г. Нарьян-Мар, ул. Рыбников, д. 57</t>
  </si>
  <si>
    <t>Ненецкий автономный округ, г. Нарьян-Мар, ул. Рыбников, д. 55</t>
  </si>
  <si>
    <t>г. Нарьян-Мар, пер. 1-й, д. 10</t>
  </si>
  <si>
    <t>Ненецкий автономный округ, городской округ "Город Нарьян-Мар", г. Нарьян-Мар, ул. Бондарная, д. 11</t>
  </si>
  <si>
    <t>г. Нарьян-Мар, пер. Высоцкого, д. 12</t>
  </si>
  <si>
    <t>г. Нарьян-Мар, ул. Мира, д. 34</t>
  </si>
  <si>
    <t>г. Нарьян-Мар, ул. Рыбников, д. 13</t>
  </si>
  <si>
    <t>Ненецкий автономный округ, г. Нарьян-Мар, ул. Комсомольская, д. 18</t>
  </si>
  <si>
    <t>г. Нарьян-Мар, ул. Мира, д. 7</t>
  </si>
  <si>
    <t>Ненецкий автономный округ, г. Нарьян-Мар, ул. Бондарная, д. 11А</t>
  </si>
  <si>
    <t>Ненецкий автономный округ, г. Нарьян-Мар, ул. им 60-летия Октября, д. 18</t>
  </si>
  <si>
    <t>Ненецкий автономный округ, г. Нарьян-Мар, пер. Сахалинский, д. 9</t>
  </si>
  <si>
    <t>г. Нарьян-Мар, ул. им 60-летия Октября, д. 109</t>
  </si>
  <si>
    <t>Ненецкий автономный округ, г. Нарьян-Мар, 2-й переулок, д. 10, блок 1</t>
  </si>
  <si>
    <t>Ненецкий автономный округ, г. Нарьян-Мар, 2-й переулок, д. 10, блок 2</t>
  </si>
  <si>
    <t>Ненецкий автономный округ, г. Нарьян-Мар, ул. Морская, д. 28</t>
  </si>
  <si>
    <t>Ненецкий автономный округ, г. Нарьян-Мар, пер. Малый Качгорт, д. 26</t>
  </si>
  <si>
    <t>г. Нарьян-Мар, ул. Рабочая, д. 12</t>
  </si>
  <si>
    <t>г. Нарьян-Мар, ул. Рыбников, д. 15</t>
  </si>
  <si>
    <t>Ненецкий автономный округ, Городской округ "Город Нарьян-Мар", г. Нарьян-Мар, ул. Мурманская, д. 5, блок 2</t>
  </si>
  <si>
    <t>г. Нарьян-Мар, пер. Высоцкого, д. 13</t>
  </si>
  <si>
    <t>г. Нарьян-Мар, ул. Юбилейная, д. 23</t>
  </si>
  <si>
    <t>г. Нарьян-Мар, ул. Красная, д. 22В</t>
  </si>
  <si>
    <t>Ненецкий автономный округ, г. Нарьян-Мар, ул. Морская, д. 21</t>
  </si>
  <si>
    <t>г. Нарьян-Мар, ул. Школьная, д. 3</t>
  </si>
  <si>
    <t>Ненецкий автономный округ, городской округ "Город Нарьян - Мар",  г.Нарьян-Мар, ул.Мурманская, д.5, блок №1</t>
  </si>
  <si>
    <t>г. Нарьян-Мар, ул. Зимняя, д. 10</t>
  </si>
  <si>
    <t>Ненецкий автономный округ, г.Нарьян-Мар, пер.Малый Качгорт, д.33</t>
  </si>
  <si>
    <t>г. Нарьян-Мар, пер. Малый Качгорт, д. 33</t>
  </si>
  <si>
    <t>г. Нарьян-Мар, ул. Пустозерская, д. 11</t>
  </si>
  <si>
    <t>г. Нарьян-Мар, ул. Морская, д. 28</t>
  </si>
  <si>
    <t>г. Нарьян-Мар, пер. Малый Качгорт, д. 12</t>
  </si>
  <si>
    <t>г. Нарьян-Мар, пер. Малый Качгорт, д. 12Б</t>
  </si>
  <si>
    <t>г. Нарьян-Мар, пер. Полевой, д. 3</t>
  </si>
  <si>
    <t>г. Нарьян-Мар, ул. Зимняя, д. 6</t>
  </si>
  <si>
    <t>Ненецкий автономный округ, г.Нарьян-Мар, ул.Рыбников, д.10</t>
  </si>
  <si>
    <t>г. Нарьян-Мар, пер. Малый Качгорт, д. 12В</t>
  </si>
  <si>
    <t>Ненецкий автономный округ, г.Нарьян-Мар, ул.Первомайская, д.8</t>
  </si>
  <si>
    <t>г. Нарьян-Мар, ул. Красная, д. 35</t>
  </si>
  <si>
    <t>Ненецкий автономный округ, г. Нарьян-Мар, ул. Печорская, д. 31, корп. А</t>
  </si>
  <si>
    <t>г. Нарьян-Мар, пер. Малый Качгорт, д. 5</t>
  </si>
  <si>
    <t>г. Нарьян-Мар, пер. Малый Качгорт, д. 32</t>
  </si>
  <si>
    <t>г. Нарьян-Мар, ул. Мира, д. 64</t>
  </si>
  <si>
    <t>г. Нарьян-Мар, ул. им 60-летия Октября, д. 61А</t>
  </si>
  <si>
    <t>г. Нарьян-Мар, ул. им С.Н.Калмыкова, д. 8Б</t>
  </si>
  <si>
    <t>Ненецкий автономный округ, г. Нарьян-Мар, ул. Мира, д. 34</t>
  </si>
  <si>
    <t>Ненецкий автономный округ, г. Нарьян-Мар, ул. Малый Качгорт, д. 16</t>
  </si>
  <si>
    <t>г. Нарьян-Мар, пер. Сахалинский, д. 22</t>
  </si>
  <si>
    <t>г. Нарьян-Мар, ул. Зеленая, д. 3</t>
  </si>
  <si>
    <t>г. Нарьян-Мар, ул. Зеленая, д. 1</t>
  </si>
  <si>
    <t>г. Нарьян-Мар, ул. Зеленая, д. 9</t>
  </si>
  <si>
    <t>г. Нарьян-Мар, ул. Красная, д. 6</t>
  </si>
  <si>
    <t>г. Нарьян-Мар, ул. Рыбников, д. 10</t>
  </si>
  <si>
    <t>г. Нарьян-Мар, ул. Зеленая, д. 2</t>
  </si>
  <si>
    <t>г. Нарьян-Мар, ул. Зеленая, д. 6</t>
  </si>
  <si>
    <t>г. Нарьян-Мар, ул. Зеленая, д. 5</t>
  </si>
  <si>
    <t>Ненецкий автономный округ, г. Нарьян-Мар, поселок Старая Бондарка, д. 13</t>
  </si>
  <si>
    <t>Ненецкий автономный округ, г.Нарьян-Мар, ул.Комсомольская, д.33</t>
  </si>
  <si>
    <t>г. Нарьян-Мар, ул. Южная, д. 44</t>
  </si>
  <si>
    <t>Ненецкий автономный округ, г. Нарьян-Мар, ул. 60 лет Октября, д. 41</t>
  </si>
  <si>
    <t>г. Нарьян-Мар, пер. Малый Качгорт, д. 8, корп. А</t>
  </si>
  <si>
    <t>Российская Федерация, Ненецкий автономный округ, город Нарьян-Мар, улица Мира, дом №57</t>
  </si>
  <si>
    <t>Ненецкий автономный округ, г. Нарьян-Мар, ул. 60-летия Октября, д. 91А</t>
  </si>
  <si>
    <t>Ненецкий автономный округ, г.Нарьян-Мар, ул.60 лет Октября, д.91А</t>
  </si>
  <si>
    <t>Ненецкий автономный округ, городской округ "Город Нарьян-Мар", г. Нарьян-Мар, ул. Морская</t>
  </si>
  <si>
    <t>г. Нарьян-Мар, ул. Мурманская</t>
  </si>
  <si>
    <t>Ненецкий автономный округ, г. Нарьян-Мар, ул. 60 лет Октября, д. 74В</t>
  </si>
  <si>
    <t>г. Нарьян-Мар, ул. им 60-летия Октября, д. 73А</t>
  </si>
  <si>
    <t>Российская Федерация, Ненецкий автономный округ, город Нарьян-Мар, улица Мира, дом № 2</t>
  </si>
  <si>
    <t>Ненецкий автономный округ, муниципальное образование "ГО "Город Нарьян-Мар", г.Нарьян-Мар, пер. имени Н.Г. Антипина, д.11</t>
  </si>
  <si>
    <t>Ненецкий автономный округ, МО "Городской округ "Город Нарьян-Мар", г. Нарьян-Мар, ул. Российская, д. 17</t>
  </si>
  <si>
    <t>Ненецкий автономный округ, городской округ "город Нарьян-Мар", г. Нарьян-Мар, пер. Мартина Ульсена, д. 27</t>
  </si>
  <si>
    <t>г. Нарьян-Мар, пер. Рождественский, д. 4</t>
  </si>
  <si>
    <t>Ненецкий автономный округ, МО "Городской округ "Город Нарьян-Мар", г. Нарьян-Мар, пер. Брусничный, дом 7</t>
  </si>
  <si>
    <t>Ненецкий автономный округ, городской округ "Город Нарьян-Мар", г. Нарьян-Мар, ул. Комсомольская, д. 20</t>
  </si>
  <si>
    <t>г. Нарьян-Мар, ул. Российская, д. 4</t>
  </si>
  <si>
    <t>Ненецкий автономный округ, МО "Городской округ "Город Нарьян-Мар", г. Нарьян-Мар, ул. Мира, д. №100</t>
  </si>
  <si>
    <t>г. Нарьян-Мар, пер. Полевой, д. 12</t>
  </si>
  <si>
    <t>г. Нарьян-Мар, пер. Весенний, д. 2Б</t>
  </si>
  <si>
    <t>г. Нарьян-Мар, пер. Высоцкого, д. 6</t>
  </si>
  <si>
    <t>Ненецкий автономный округ, городской округ "Город Нарьян-Мар", г. Нарьян-Мар, ул. Комсомольская, д. 33А</t>
  </si>
  <si>
    <t>г. Нарьян-Мар, ул. Красная, д. 21</t>
  </si>
  <si>
    <t>Ненецкий автономный округ, городской округ "город Нарьян-Мар", г. Нарьян-Мар, ул. им. 60-летия Октября, д. 85Б</t>
  </si>
  <si>
    <t>Ненецкий автономный округ, городской округ "Город Нарьян-Мар", г. Нарьян-Мар, ул. Юбилейная, д. 43, корп. А</t>
  </si>
  <si>
    <t>Ненецкий автономный округ, г. Нарьян-Мар, ул. Красная, д. 31</t>
  </si>
  <si>
    <t>Российская Федерация, Ненецкий автономный округ, Муниципальное образование "Городской округ "Город Нарьян-Мар", город Нарьян-Мар, улица Юбилейная, дом №22А</t>
  </si>
  <si>
    <t>Ненецкий автономный округ, г. Нарьян-Мар, ул. Радужная, д. 14А</t>
  </si>
  <si>
    <t>г. Нарьян-Мар, ул. Морская, д. 19</t>
  </si>
  <si>
    <t>г. Нарьян-Мар, пер. Полевой, д. 9</t>
  </si>
  <si>
    <t>Ненецкий автономный округ, г.Нарьян-Мар, пер. имени Н.Г.Антипина, д.10</t>
  </si>
  <si>
    <t>г. Нарьян-Мар, ул. Российская, д. 20</t>
  </si>
  <si>
    <t>г. Нарьян-Мар, ул. Совхозная, д. 4А</t>
  </si>
  <si>
    <t>Ненецкий автономный округ, г. Нарьян-Мар, ул. Песчаная, д. 7А</t>
  </si>
  <si>
    <t>г. Нарьян-Мар, ул. Мурманская, д. 8</t>
  </si>
  <si>
    <t>Российская Федерация, Ненецкий автономный округ, Городской округ "Город Нарьян-Мар", г. Нарьян-Мар, ул. Речная, д. 12</t>
  </si>
  <si>
    <t>Ненецкий автономный округ, г. Нарьян-Мар, ул. им 60-летия Октября, д. 79А</t>
  </si>
  <si>
    <t>г. Нарьян-Мар, пер. Полевой, д. 5</t>
  </si>
  <si>
    <t>г. Нарьян-Мар, пер. Высоцкого, д. 5</t>
  </si>
  <si>
    <t>г. Нарьян-Мар, пер. Рождественский, д. 8</t>
  </si>
  <si>
    <t>Ненецкий автономный округ, МО "Городское округ "Город Нарьян-Мар", г. Нарьян-Мар, ул. Аэродромная, д. 27</t>
  </si>
  <si>
    <t>г. Нарьян-Мар, ул. Российская</t>
  </si>
  <si>
    <t>г. Нарьян-Мар, пер. Высоцкого, д. 15</t>
  </si>
  <si>
    <t>Ненецкий автономный округ, г. Нарьян-Мар, ул. Красная, д. 8</t>
  </si>
  <si>
    <t>г. Нарьян-Мар, пер. Малый Качгорт, д. 14</t>
  </si>
  <si>
    <t>Ненецкий автономный округ, МО «Городской округ «Город Нарьян-Мар», г. Нарьян-Мар, пер. Брусничный, д. 4</t>
  </si>
  <si>
    <t>Ненецкий автономный округ, городской округ "Город Нарьян-Мар", г. Нарьян-Мар, ул. Юбилейная, д. 55</t>
  </si>
  <si>
    <t>г. Нарьян-Мар, ул. им 60-летия Октября, д. 59Г</t>
  </si>
  <si>
    <t>г. Нарьян-Мар, ул. Юбилейная, д. 64А</t>
  </si>
  <si>
    <t>г. Нарьян-Мар, пер. Рождественский, д. 6А</t>
  </si>
  <si>
    <t>Ненецкий автономный округ, городской округ "Город Нарьян-Мар", г. Нарьян-Мар, ул. им. 60-летия Октября, д. 53А</t>
  </si>
  <si>
    <t>Ненецкий автономный округ, городской округ "Город Нарьян-Мар", г. Нарьян-Мар, проезд Лесопильщиков, д. 11</t>
  </si>
  <si>
    <t>г. Нарьян-Мар, ул. Октябрьская, д. 10</t>
  </si>
  <si>
    <t>Ненецкий автономный округ, городской округ "Город Нарьян-Мар", г. Нарьян-Мар, ул. Российская, д. 34</t>
  </si>
  <si>
    <t>Ненецкий АО, городской округ "Город Нарьян-Мар", г. Нарьян-Мар, ул. Речная, д. 11</t>
  </si>
  <si>
    <t>Ненецкий автономный округ, г. Нарьян-Мар, ул. Зеленая, д. 32</t>
  </si>
  <si>
    <t>г. Нарьян-Мар, ул. Октябрьская, д. 55Б</t>
  </si>
  <si>
    <t>г. Нарьян-Мар, пер. Рождественский, д. 12</t>
  </si>
  <si>
    <t>Ненецкий автономный округ, МО "ГО "Город Нарьян-Мар", г. Нарьян-Мар, ул. Бондарная, д. 15Б</t>
  </si>
  <si>
    <t>Ненецкий автономный округ, г. Нарьян-Мар, ул. Прибрежная, д. 11</t>
  </si>
  <si>
    <t>г. Нарьян-Мар, ул. им А.Ф.Титова, д. 22</t>
  </si>
  <si>
    <t>Ненецкий автономный округ, городской округ "Город Нарьян-Мар", г. Нарьян-Мар, пер.Дорожный, д.17</t>
  </si>
  <si>
    <t>Ненецкий автономный округ, г. Нарьян-Мар, пер. Дорожный, д. 2</t>
  </si>
  <si>
    <t>г. Нарьян-Мар, ул. Российская, д. 8</t>
  </si>
  <si>
    <t>г. Нарьян-Мар, ул. Комсомольская, д. 27</t>
  </si>
  <si>
    <t>Ненецкий автономный округ, г. Нарьян-Мар, ул. им 60-летия Октября</t>
  </si>
  <si>
    <t>г. Нарьян-Мар, ул. Юбилейная, д. 48, корп. а</t>
  </si>
  <si>
    <t>Ненецкий автономный округ, г. Нарьян-Мар, ул. Бондарная, д. 8</t>
  </si>
  <si>
    <t>Ненецкий автономный округ, г. Нарьян-Мар, пер. Мартина Ульсена, д. 21</t>
  </si>
  <si>
    <t>г. Нарьян-Мар, ул. Зеленая, д. 27</t>
  </si>
  <si>
    <t>г. Нарьян-Мар, пер. Рождественский, д. 7</t>
  </si>
  <si>
    <t>Ненецкий автономный округ, МО «Городской округ «Город Нарьян-Мар», г. Нарьян-Мар, пер. им. Н. Г. Антипина, д. 14</t>
  </si>
  <si>
    <t>Ненецкий автономный округ, г. Нарьян-Мар, ул. Юбилейная, д. 16В</t>
  </si>
  <si>
    <t>Российская Федерациия, Ненецкий автономный округ, городской округ «город Нарьян-Мар», г. Нарьян-Мар, ул. Мира, д. 102</t>
  </si>
  <si>
    <t>г. Нарьян-Мар, ул. им 60-летия Октября, д. 16А</t>
  </si>
  <si>
    <t>г. Нарьян-Мар, ул. Юбилейная, д. 19А</t>
  </si>
  <si>
    <t>г. Нарьян-Мар, ул. Красная, д. 33</t>
  </si>
  <si>
    <t>Ненецкий автономный округ, городской округ "город Нарьян-Мар", г. Нарьян-Мар, ул. Набережная, 21А</t>
  </si>
  <si>
    <t>Ненецкий автономный округ, МО "Городской округ "Город Нарьян-Мар", г. Нарьян-Мар, ул. Мира, д. 106А</t>
  </si>
  <si>
    <t>Ненецкий автономный округ, г. Нарьян-Мар, ул. Берёзовая, д. 6</t>
  </si>
  <si>
    <t>Ненецкий автономный округ, МО "Городской округ "город Нарьян-Мар", г. Нарьян-Мар, ул. Светлая, д. 1А</t>
  </si>
  <si>
    <t>Ненецкий автономный округ, г. Нарьян-Мар, ул. Набережная, д. 5</t>
  </si>
  <si>
    <t>г. Нарьян-Мар, ул. Мурманская, д. 6</t>
  </si>
  <si>
    <t>Российская Федерация, Ненецкий автономный округ, городской округ "Город Нарьян-Мар",  г. Нарьян-Мар, ул. Березовая, д. 16</t>
  </si>
  <si>
    <t>Ненецкий автономный округ, МО "Городской округ "Город Нарьян-Мар", г. Нарьян-Мар, ул. Полярная, д. 27</t>
  </si>
  <si>
    <t>Российская Федерация, Ненецкий автономный округ, "Городской округ "Город Нарьян-Мар", г. Нарьян-Мар, ул. Юбилейная, д. 22Г</t>
  </si>
  <si>
    <t>Ненецкий автономный округ, городской округ "Город Нарьян-Мар, г. Нарьян-Мар, пер. Сахалинский, дом 15А</t>
  </si>
  <si>
    <t>г. Нарьян-Мар, ул. Светлая, д. 3</t>
  </si>
  <si>
    <t>г. Нарьян-Мар, пер. Сахалинский, д. 1</t>
  </si>
  <si>
    <t>Ненецкий автономный округ, г. Нарьян-Мар, ул. Рябиновая, объект незавершенного строительства</t>
  </si>
  <si>
    <t>г. Нарьян-Мар, ул. Рыбников, д. 19А</t>
  </si>
  <si>
    <t>Ненецкий автономный округ, городской округ "Город Нарьян-Мар", г. Нарьян-Мар, пер. им. Н.Г.Антипина, д. 16</t>
  </si>
  <si>
    <t>г. Нарьян-Мар, ул. Совхозная, д. 3А</t>
  </si>
  <si>
    <t>г. Нарьян-Мар, пер. Мартина Ульсена, д. 19</t>
  </si>
  <si>
    <t>Ненецкий автономный округ, г.Нарьян-Мар, пер.Малый Качгорт, д.4А</t>
  </si>
  <si>
    <t>г. Нарьян-Мар, пер. Малый Качгорт, д. 4</t>
  </si>
  <si>
    <t>Российская Федерация, Ненецкий автономный округ, город Нарьян-Мар, улица им. Валерия Поздеева, дом №1</t>
  </si>
  <si>
    <t>Ненецкий автономный округ, МО "ГО "Город Нарьян-Мар", г. Нарьян-Мар, ул. Российская, д. 15</t>
  </si>
  <si>
    <t>г. Нарьян-Мар, пер. Рождественский, д. 1</t>
  </si>
  <si>
    <t>Ненецкий автономный округ, г. Нарьян-Мар, ул. Юбилейная, д. 53А</t>
  </si>
  <si>
    <t>Ненецкий автономный округ, городской округ город Нарьян-Мар, г.Нарьян-Мар, ул. Светлая, д. 12</t>
  </si>
  <si>
    <t>Ненецкий автономный округ, г. Нарьян-Мар, ул. Зимняя, д. 3Б</t>
  </si>
  <si>
    <t>Ненецкий автономный округ, МО "Городской округ "Город Нарьян-Мар", г. Нарьян-Мар, пер. Мартина Ульсена, д. 25</t>
  </si>
  <si>
    <t>Ненецкий автономный округ, городской округ "Город Нарьян-Мар", г. Нарьян-Мар, пер. Дорожный, д. 24</t>
  </si>
  <si>
    <t>Ненецкий автономный округ, городской округ "Город Нарьян-Мар", г. Нарьян-Мар, ул. Российская, д. 3А</t>
  </si>
  <si>
    <t>г. Нарьян-Мар, ул. Мурманская, д. 9</t>
  </si>
  <si>
    <t>Российская Федерация, Ненецкий автономный округ, городской округ "Город Нарьян-Мар", город Нарьян-Мар, переулок Сахалинский, дом № 24Б</t>
  </si>
  <si>
    <t>Ненецкий автономный округ, г.Нарьян-Мар, ул. 60 лет Октября, д. 89Б</t>
  </si>
  <si>
    <t>Ненецкий автономный округ, городской округ "Город Нарьян-Мар", г. Нарьян-Мар, ул. Рябиновая, д. 4</t>
  </si>
  <si>
    <t>г. Нарьян-Мар, проезд. Качгортский, д. 4</t>
  </si>
  <si>
    <t>Российская Федерация, Ненецкий автономный округ, город Нарьян-Мар, переулок Банный, дом № 8</t>
  </si>
  <si>
    <t>Ненецкий автономный округ, городской округ "Город Нарьян-Мар", г. Нарьян-Мар, ул. Российская, д. 25</t>
  </si>
  <si>
    <t>г. Нарьян-Мар, ул. Мира, д. 22А</t>
  </si>
  <si>
    <t>Ненецкий автономный округ, муниципальное образование "Городской округ "Город Нарьян-Мар", г. Нарьян-Мар, ул. Юбилейная, д. 68А</t>
  </si>
  <si>
    <t>Ненецкий автономный округ, г. Нарьян-Мар, ул. Аэродромная, д. 21</t>
  </si>
  <si>
    <t>Ненецкий автономный округ, МО "Городской округ "Город Нарьян-Мар", г. Нарьян-Мар, пер. Дорожный, д. 26</t>
  </si>
  <si>
    <t>Российская Федерация, Ненецкий автономный округ, городской округ "Город Нарьян-Мар" город Нарьян-Мар, улица Мира, дом №94А</t>
  </si>
  <si>
    <t>Ненецкий автономный округ, МО "ГО "Город Нарьян-Мар", город Нарьян-Мар, ул.Бондарная, д.11Б</t>
  </si>
  <si>
    <t>г. Нарьян-Мар, ул. Красная, д. 7</t>
  </si>
  <si>
    <t>Ненецкий автономный округ, городской округ "Город Нарьян-Мар", г. Нарьян-Мар, 1-й переулок, дом 6</t>
  </si>
  <si>
    <t>Российская Федерация, Ненецкий автономный округ, г. Нарьян-Мар, пер. Мартина Ульсена, д. 13</t>
  </si>
  <si>
    <t>Ненецкий автономный округ, г. Нарьян-Мар, ул. им 60-летия Октября, д. 57 В</t>
  </si>
  <si>
    <t>Российская Федерация, Ненецкий автономный округ, город Нарьян-Мар, переулок М.Баева, дом № 11А</t>
  </si>
  <si>
    <t>Ненецкий автономный округ, Городской округ "Город Нарьян-Мар", г. Нарьян-Мар, ул. Аэродромная, д. 17</t>
  </si>
  <si>
    <t>Ненецкий автономный округ, МО "ГО "Город Нарьян-Мар", г.Нарьян-Мар, проезд Лесопильщиков, д.2</t>
  </si>
  <si>
    <t>Российская Федерация, Ненецкий автономный округ, городской округ "Город Нарьян-Мар", г. Нарьян-Мар, ул. Мира, дом №1</t>
  </si>
  <si>
    <t>Ненецкий автономный округ, г. Нарьян-Мар, пер. Весенний, д. 2А</t>
  </si>
  <si>
    <t>г. Нарьян-Мар, ул. им 60-летия Октября, д. 59А</t>
  </si>
  <si>
    <t>Ненецкий автономный округ, МО "Городской округ г. Нарьян-Мар", ул. Полярных летчиков, д. 8</t>
  </si>
  <si>
    <t>Российская Федерация, Ненецкий автономный округ, муниципальное образование "ГО "Город Нарьян-Мар", г.Нарьян-Мар, пер.Дорожный, д.21</t>
  </si>
  <si>
    <t>г. Нарьян-Мар, ул. Совхозная, д. 2</t>
  </si>
  <si>
    <t>г. Нарьян-Мар, ул. Рыбников, д. 19Б</t>
  </si>
  <si>
    <t>г. Нарьян-Мар, ул. Юбилейная, д. 55, корп. А</t>
  </si>
  <si>
    <t>Ненецкий автономный округ, городской округ "Город Нарьян-Мар", г. Нарьян-Мар, ул. Зелёная, д. 31</t>
  </si>
  <si>
    <t>Ненецкий автономный округ, Городской округ "Город Нарьян-Мар", г. Нарьян-Мар, ул. им. 60-летия Октября, д. 107</t>
  </si>
  <si>
    <t>г. Нарьян-Мар, ул. им А.Ф.Титова, д. 16</t>
  </si>
  <si>
    <t>Ненецкий автономный округ, г. Нарьян-Мар, ул. Заводская, д. 15В</t>
  </si>
  <si>
    <t>Российская Федерация, Ненецкий автономный округ, г. Нарьян-Мар, пер. Банный, д. 6</t>
  </si>
  <si>
    <t>Ненецкий автономный округ,"Городской округ" Город Нарьян-Мар", г. Нарьян-Мар, ул. Юбилейная, д. 66В</t>
  </si>
  <si>
    <t>г. Нарьян-Мар, ул. Зеленая, д. 25</t>
  </si>
  <si>
    <t>Ненецкий автономный округ, г. Нарьян-Мар, ул. Рябиновая, д. 25</t>
  </si>
  <si>
    <t>Ненецкий автономный округ, городской округ "Город Нарьян-Мар", г. Нарьян-Мар, ул. им. А.Ф.Титова, д. 18</t>
  </si>
  <si>
    <t>Ненецкий автономный округ, городской округ "Город Нарьян-Мар", г. Нарьян-Мар, ул. Октябрьская, д. 14</t>
  </si>
  <si>
    <t>Ненецкий автономный округ, г. Нарьян-Мар, ул. Российская, д. 28</t>
  </si>
  <si>
    <t>Ненецкий автономный округ, муниципальное образование "Городской округ "Город Нарьян-Мар", г. Нарьян-Мар, ул. Мурманская, д. 7</t>
  </si>
  <si>
    <t>Ненецкий автономный округ, г. Нарьян-Мар, ул. Березовая, д. 14</t>
  </si>
  <si>
    <t>Ненецкий автономный округ, г. Нарьян-Мар, ул. Мира, д. 63</t>
  </si>
  <si>
    <t>Ненецкий автономный округ, г. Нарьян-Мар, ул. Юбилейная, д. 73</t>
  </si>
  <si>
    <t>Ненецкий автономный округ, МО "ГО "Город Нарьян-Мар", г. Нарьян-Мар, ул. Рябиновая, д. 29</t>
  </si>
  <si>
    <t>Ненецкий автономный округ, г. Нарьян-Мар, пер. Мартина Ульсена, д. 11</t>
  </si>
  <si>
    <t>Ненецкий автономный округ, МО "Городской округ "Город Нарьян-Мар", г. Нарьян-Мар, ул. Рябиновая, д.31</t>
  </si>
  <si>
    <t>Российская Федерация, Ненецкий автономный округ, городской округ «Город Нарьян-Мар», г. Нарьян-Мар, проезд Качгортский, д. 14</t>
  </si>
  <si>
    <t>Ненецкий автономный округ, г. Нарьян-Мар, ул. Юбилейная, д. 29Б</t>
  </si>
  <si>
    <t>г. Нарьян-Мар, пер. Дорожный, д. 9</t>
  </si>
  <si>
    <t>г. Нарьян-Мар, ул. Мурманская, д. 1В</t>
  </si>
  <si>
    <t>Ненецкий автономный округ, г. Нарьян-Мар, ул. им. 60-летия Октября, д. 43</t>
  </si>
  <si>
    <t>Ненецкий автономный округ, городской округ "Город Нарьян-Мар", г. Нарьян-Мар, ул. им. С.Н.Явтысого, д. 7</t>
  </si>
  <si>
    <t>г. Нарьян-Мар, пер. Малый Качгорт, д. 27</t>
  </si>
  <si>
    <t>Ненецкий автономный округ, Городской округ "Город Нарьян-Мар" г. Нарьян-Мар, пер. Ивовый, д. 10</t>
  </si>
  <si>
    <t>Ненецкий автономный округ, г. Нарьян-Мар, ул. Рябиновая, д. 34</t>
  </si>
  <si>
    <t>Ненецкий автономный округ, г. Нарьян-Мар, ул. им 60-летия Октября, д. 52Д</t>
  </si>
  <si>
    <t>г. Нарьян-Мар, пер. Дорожный</t>
  </si>
  <si>
    <t>г. Нарьян-Мар, ул. им Н.Е.Сапрыгина, д. 14</t>
  </si>
  <si>
    <t>г. Нарьян-Мар, ул. Юбилейная, д. 61</t>
  </si>
  <si>
    <t>Российская Федерация, Ненецкий автономный округ, муниципальное образование  "Город Нарьян-Мар", город Нарьян-Мар, улица Светлая, дом № 31</t>
  </si>
  <si>
    <t>г. Нарьян-Мар, ул. Печорская, д. 14</t>
  </si>
  <si>
    <t>Ненецкий автономный округ, МО "ГО "Город Нарьян-Мар", г. Нарьян-Мар, ул. Мира, д. 3А</t>
  </si>
  <si>
    <t>г. Нарьян-Мар, ул. им А.Ф.Титова, д. 14</t>
  </si>
  <si>
    <t>Ненецкий автономный округ, г. Нарьян-Мар, 1-й Переулок, д. 8</t>
  </si>
  <si>
    <t>Ненецкий автономный округ, муниципальное образование "городской округ "Город Нарьян-Мар", г. Нарьян-Мар, пер. Макара Баева, д. 11В</t>
  </si>
  <si>
    <t>Российская Федерация, Ненецкий автономный округ, г. Нарьян-Мар, ул. Южная, д. 21</t>
  </si>
  <si>
    <t>г. Нарьян-Мар, ул. Печорская, д. 25</t>
  </si>
  <si>
    <t>Ненецкий автономный округ, МО "ГО "Город Нарьян-Мар", г. Нарьян-Мар, ул. Рябиновая, д. 24</t>
  </si>
  <si>
    <t>г. Нарьян-Мар, пер. Мартина Ульсена, д. 1</t>
  </si>
  <si>
    <t>Ненецкий автономный округ, Городской округ "Город Нарьян-Мар", г. Нарьян-Мар, переулок Полевой, д. 9А</t>
  </si>
  <si>
    <t>г. Нарьян-Мар, пер. Рождественский, д. 6</t>
  </si>
  <si>
    <t>Ненецкий автономный округ, г. Нарьян-Мар, ул. Рябиновая, д. 25А</t>
  </si>
  <si>
    <t>г. Нарьян-Мар, ул. Комсомольская, д. 4 А</t>
  </si>
  <si>
    <t>Ненецкий автономный округ, г. Нарьян-Мар, ул. Рябиновая, д. 22</t>
  </si>
  <si>
    <t>Ненецкий автономный округ, МО "ГО "Город Нарьян-Мар", г. Нарьян-Мар, ул. им.С.Н.Явтысого, д. 5Б</t>
  </si>
  <si>
    <t>Ненецкий автономный округ, г. Нарьян-Мар, ул. им А.Ф.Титова, д. 15</t>
  </si>
  <si>
    <t>г. Нарьян-Мар, ул. Мурманская, д. 4, корп. А</t>
  </si>
  <si>
    <t>г. Нарьян-Мар, ул. Российская, д. 22</t>
  </si>
  <si>
    <t>Ненецкий автономный округ, г. Нарьян-Мар, ул. Полярных летчиков, д. 20</t>
  </si>
  <si>
    <t>Ненецкий автономный округ, г. Нарьян-Мар, Ноябрьский проезд, д. 11</t>
  </si>
  <si>
    <t>Ненецкий автономный округ, городской округ "Город Нарьян-Мар", г. Нарьян-Мар, пер. Лесной, д. 14</t>
  </si>
  <si>
    <t>г. Нарьян-Мар, ул. Рябиновая, д. 28</t>
  </si>
  <si>
    <t>Ненецкий автономный округ, МО "ГО "Город Нарьян-Мар", г. Нарьян-Мар, пер. Брусничный</t>
  </si>
  <si>
    <t>Ненецкий автономный округ, г. Нарьян-Мар, ул. Юбилейная, д. 22В</t>
  </si>
  <si>
    <t>Ненецкий автономный округ, городской округ "Город Нарьян-Мар", г. Нарьян-Мар, пер. им. Н.Г.Антипина, д.17</t>
  </si>
  <si>
    <t>Ненецкий автономный округ, г. Нарьян-Мар, ул. Юбилейная, д. 85А</t>
  </si>
  <si>
    <t>Ненецкий АО, Городской округ "Город Нарьян-Мар", г. Нарьян-Мар, ул. Юбилейная, д. 66</t>
  </si>
  <si>
    <t>Российская Федерация, Ненецкий автономный округ, город Нарьян-Мар, улица Первомайская, дом № 6А</t>
  </si>
  <si>
    <t>Ненецкий автономный округ, г. Нарьян-Мар, ул. Аэродромная, д. 23</t>
  </si>
  <si>
    <t>г. Нарьян-Мар, пер. Лесной, д. 11</t>
  </si>
  <si>
    <t>г. Нарьян-Мар, ул. Рябиновая, д. 3</t>
  </si>
  <si>
    <t>г. Нарьян-Мар, ул. им 60-летия Октября, д. 54Г</t>
  </si>
  <si>
    <t>г. Нарьян-Мар, ул. Мира, д. 20</t>
  </si>
  <si>
    <t>Ненецкий автономный округ, г. Нарьян-Мар, ул. Народная, д. 16</t>
  </si>
  <si>
    <t>Российская Федерация, Ненецкий автономный округ, Городской округ "Город Нарьян-Мар", г. Нарьян-Мар, ул. Российская, д. 38</t>
  </si>
  <si>
    <t>Ненецкий автономный округ, МО "Городской округ "Город Нарьян-Мар", г. Нарьян-Мар, ул. Мира, д.96</t>
  </si>
  <si>
    <t>г. Нарьян-Мар, ул. им 60-летия Октября, д. 28А</t>
  </si>
  <si>
    <t>Ненецкий автономный округ, г.Нарьян-Мар, ул. Прибрежная, д.7</t>
  </si>
  <si>
    <t>Ненецкий автономный округ, городской округ «Город Нарьян-Мар», г. Нарьян-Мар, ул. им. 60-летия Октября, д. 58б</t>
  </si>
  <si>
    <t>Ненецкий автономный округ, г. Нарьян-Мар, ул. Мурманская, д. 1.</t>
  </si>
  <si>
    <t>Ненецкий автономный округ, городской округ "Город Нарьян-Мар", г. Нарьян-Мар, ул. Аэродромная, д. 11</t>
  </si>
  <si>
    <t>Ненецкий автономный округ, МО "город Нарьян-Мар", г. Нарьян-Мар, ул. Школьная, д. 9</t>
  </si>
  <si>
    <t>Ненецкий автономный округ, городской округ "город Нарьян-Мар", г. Нарьян-Мар, ул. Красная, д. 3</t>
  </si>
  <si>
    <t>Ненецкий автономный округ, городской округ «Город Нарьян-Мар», г. Нарьян-Мар, пер. Брусничный, д. 8Г</t>
  </si>
  <si>
    <t>Ненецкий автономный округ, МО «Городской округ «Город Нарьян-Мар», г. Нарьян-Мар, ул. Комсомольская, д. 25 Б</t>
  </si>
  <si>
    <t>Ненецкий автономный округ, городской округ "Город Нарьян - Мар", г Нарьян-Мар, пер. Дорожный, д. 20</t>
  </si>
  <si>
    <t>Российская Федерация, Ненецкий автономный округ, город Нарьян-Мар, улица Мира, дом №106</t>
  </si>
  <si>
    <t>Ненецкий автономный округ, МО "Городской округ "Город Нарьян-Мар", г. Нарьян-Мар, ул. Березовая, д. 11</t>
  </si>
  <si>
    <t>г. Нарьян-Мар, ул. Российская, д. 9</t>
  </si>
  <si>
    <t>Ненецкий автономный округ, городской округ "Город Нарьян-Мар", г. Нарьян-Мар, ул. им. А.Ф. Титова, д. 20</t>
  </si>
  <si>
    <t>г. Нарьян-Мар, ул. Морская, д. 1</t>
  </si>
  <si>
    <t>Ненецкий автономный округ, "Городской округ "Город Нарьян-Мар", г. Нарьян-Мар, ул. Печорская, д. 21</t>
  </si>
  <si>
    <t>Ненецкий автономный округ, г. Нарьян-Мар, ул. Российская, д. 2А</t>
  </si>
  <si>
    <t>Ненецкий автономный округ, МО "Городской округ "Город Нарьян-Мар", г. Нарьян-Мар, ул. Бондарная, дом № 5Б</t>
  </si>
  <si>
    <t>Ненецкий автономный округ, г. Нарьян-Мар, ул. Красная, д. 22Б</t>
  </si>
  <si>
    <t>Ненецкий автономный округ, г. Нарьян-Мар, пер. Совхозный, д.4</t>
  </si>
  <si>
    <t>г. Нарьян-Мар, ул. Российская, д. 30</t>
  </si>
  <si>
    <t>Ненецкий автономный округ, г. Нарьян-Мар, ул. Полярных лётчиков, д. 12</t>
  </si>
  <si>
    <t>Российская Федерация, Ненецкий автономный округ, г. Нарьян-Мар, пер. Ивовый, д. 8</t>
  </si>
  <si>
    <t>Ненецкий автономный округ, городской округ "Город Нарьян-Мар", г. Нарьян-Мар, ул. Российская, д. 5</t>
  </si>
  <si>
    <t>Ненецкий автономный округ, МО "ГО "Город Нарьян-Мар", город Нарьян-Мар, пер.Дорожный, д.11</t>
  </si>
  <si>
    <t>г. Нарьян-Мар, ул. Полярная, д. 9А</t>
  </si>
  <si>
    <t>Ненецкий автономный округ, городской округ «Город Нарьян-Мар», город Нарьян-Мар, улица Малый Качгорт, д.16</t>
  </si>
  <si>
    <t>Ненецкий автономный округ, г. Нарьян-Мар, ул. Мира, д. 22Б</t>
  </si>
  <si>
    <t>Ненецкий автономный округ, г. Нарьян-Мар, пер. Брусничный, д. 1</t>
  </si>
  <si>
    <t>Ненецкий автономный округ, городской округ "Город Нарьян-Мар", г. Нарьян-Мар, ул. Речная, д. 10А</t>
  </si>
  <si>
    <t>Ненецкий автономный округ, г. Нарьян-Мар, ул. Рыбников, д. 14</t>
  </si>
  <si>
    <t>г. Нарьян-Мар, ул. Зеленая, д. 26</t>
  </si>
  <si>
    <t>Ненецкий автономный округ, г. Нарьян-Мар, ул. Российская, д. 6</t>
  </si>
  <si>
    <t>Ненецкий автономный округ, г. Нарьян-Мар, пер. Банный, д. 1</t>
  </si>
  <si>
    <t>г. Нарьян-Мар, ул. Победы, д. 11</t>
  </si>
  <si>
    <t>Ненецкий автономный округ, городской округ "Город Нарьян-Мар", г. Нарьян-Мар, пер. им. Антипина, д. 8</t>
  </si>
  <si>
    <t>Ненецкий автономный округ, г. Нарьян-Мар, ул. Мира, д. 104</t>
  </si>
  <si>
    <t>г. Нарьян-Мар, ул. Светлая, д. 5</t>
  </si>
  <si>
    <t>Ненецкий автономный округ, г. Нарьян-Мар, пер. Малый Качгорт, д. 34</t>
  </si>
  <si>
    <t>Ненецкий автономный округ, городской округ "Город Нарьян-Мар", г. Нарьян-Мар, ул. Рябиновая, д. 1, корп. А</t>
  </si>
  <si>
    <t>г. Нарьян-Мар, ул. Первомайская, д. 1, корп. Б</t>
  </si>
  <si>
    <t>г. Нарьян-Мар, ул. им 60-летия Октября, д. 26А</t>
  </si>
  <si>
    <t>г. Нарьян-Мар, ул. Зеленая, д. 28</t>
  </si>
  <si>
    <t>Ненецкий автономный округ, городской округ "Город Нарьян-Мар", г. Нарьян-Мар, ул. им. 60-летия Октября, д. 50В</t>
  </si>
  <si>
    <t>Ненецкий автономный округ, г. Нарьян-Мар, ул. им 60-летия Октября, д. 111Б</t>
  </si>
  <si>
    <t>Ненецкий автономный округ, г. Нарьян-Мар, пер. М.Баева, д. 21</t>
  </si>
  <si>
    <t>Ненецкий автономный округ, г. Нарьян-Мар, ул. Юбилейная, д. 29</t>
  </si>
  <si>
    <t>Ненецкий автономный округ, МО "ГО "Город Нарьян-Мар", город Нарьян-Мар, переулок Банный, дом 4</t>
  </si>
  <si>
    <t>Ненецкий автономный округ, г. Нарьян-Мар, ул. Аэродромная, д. 4</t>
  </si>
  <si>
    <t>Ненецкий автономный округ, МО "Городской округ "Город Нарьян-Мар", г. Нарьян-Мар, переулок им. Н.Г. Антипина, д. 7</t>
  </si>
  <si>
    <t>Ненецкий автономный округ, г. Нарьян-Мар, ул. Аэродромная, д. 14</t>
  </si>
  <si>
    <t>г. Нарьян-Мар, ул. им 60-летия Октября, д. 26Б</t>
  </si>
  <si>
    <t>г. Нарьян-Мар, ул. Юбилейная, д. 38Б</t>
  </si>
  <si>
    <t>Ненецкий автономный округ, городской округ "Город Нарьян-Мар", г. Нарьян-Мар, ул. Комсомольская, д. 8А</t>
  </si>
  <si>
    <t>г. Нарьян-Мар, ул. Портовая, д. 2</t>
  </si>
  <si>
    <t>г. Нарьян-Мар, ул. Российская, д. 11</t>
  </si>
  <si>
    <t>г. Нарьян-Мар, пер. Малый Качгорт, д. 35</t>
  </si>
  <si>
    <t>Ненецкий автономный округ, городской округ "Город Нарьян-Мар", г. Нарьян-Мар, ул. Аэродромная, д. 9</t>
  </si>
  <si>
    <t>Ненецкий автономный округ, МО "Городской округ "Город Нарьян-Мар", г. Нарьян-Мар, пер. Мартина Ульсена, д. 17</t>
  </si>
  <si>
    <t>г. Нарьян-Мар, ул. Юбилейная, д. 74</t>
  </si>
  <si>
    <t>г. Нарьян-Мар, ул. Зеленая, д. 29</t>
  </si>
  <si>
    <t>г. Нарьян-Мар, ул. Мира, д. 6</t>
  </si>
  <si>
    <t>Ненецкий автономный округ, городской округ "город Нарьян-Мар", г. Нарьян-Мар, ул. Рябиновая, д. 27</t>
  </si>
  <si>
    <t>г. Нарьян-Мар, ул. Южная, д. 13</t>
  </si>
  <si>
    <t>Ненецкий автономный округ, городской округ "Город Нарьян-Мар", г. Нарьян-Мар, ул. Российская, д. 12</t>
  </si>
  <si>
    <t>Ненецкий автономный округ, городской округ Город Нарьян-Мар, г. Нарьян-Мар, ул. Рябиновая, дом 32</t>
  </si>
  <si>
    <t>г. Нарьян-Мар, ул. Хатанзейского, д. 3, корп. А</t>
  </si>
  <si>
    <t>Ненецкий  автономный округ, городской округ "Город Нарьян - Мар", г.Нарьян-Мар, ул.Юбилейная, д.71</t>
  </si>
  <si>
    <t>Ненецкий автономный округ, г. Нарьян-Мар, ул. Полярных летчиков, д. 5</t>
  </si>
  <si>
    <t>Ненецкий автономный округ, г. Нарьян-Мар, ул. Полярных летчиков, д. 6</t>
  </si>
  <si>
    <t>г. Нарьян-Мар, ул. Полярная, д. 24</t>
  </si>
  <si>
    <t>Ненецкий автономный округ, городской округ "Город Нарьян-Мар", город Нарьян-Мар, улица Звездная, дом 8</t>
  </si>
  <si>
    <t>Ненецкий автономный округ, Городской округ "Город Нарьян-Мар", г. Нарьян-Мар,  пер. Мартина Ульсена, д. 16</t>
  </si>
  <si>
    <t>Ненецкий  автономный округ, МО "Городской округ "Город Нарьян-Мар", г.Нарьян-Мар, ул. Юбилейая, д.60</t>
  </si>
  <si>
    <t>Ненецкий автономный округ, г. Нарьян-Мар, ул. Октябрьская, д. 27</t>
  </si>
  <si>
    <t>Ненецкий автономный округ, г. Нарьян-Мар, ул. Октябрьская, р-н ж/д №29</t>
  </si>
  <si>
    <t>Ненецкий автономный округ, МО "Городской округ "Город Нарьян-Мар", г. Нарьян-Мар, ул. Российская, д. 2</t>
  </si>
  <si>
    <t>Ненецкий автономный округ, Городской округ "Город Нарьян-Мар", г. Нарьян-Мар, пер. Брусничный, д. 17</t>
  </si>
  <si>
    <t>Ненецкий  автономный округ, г. Нарьян-Мар, ул. Полярных лётчиков, д. 14</t>
  </si>
  <si>
    <t>Ненецкий автономный округ, г. Нарьян-Мар, ул. Бондарная, д. 19А</t>
  </si>
  <si>
    <t>Ненецкий автономный округ, МО "Городской округ "Город Нарьян-Мар", г. Нарьян-Мар, ул. Зеленая, д. 17/1</t>
  </si>
  <si>
    <t>Ненецкий автономный округ, городской округ "Город Нарьян - Мар",  г. Нарьян-Мар, ул. Южная, д.11</t>
  </si>
  <si>
    <t>Российская Федерация, Ненецкий автономный округ, г. Нарьян-Мар, ул. им А.Ф.Титова, д. 17</t>
  </si>
  <si>
    <t>Ненецкий автономный округ, г. Нарьян-Мар, ул. Красная, д. 22</t>
  </si>
  <si>
    <t>Ненецкий автономный округ, МО "Городской округ "Город Нарьян-Мар", г. Нарьян-Мар, пер. Рождественский, д. 16</t>
  </si>
  <si>
    <t>Ненецкий автономный округ, МО "Городской округ "Город Нарьян-Мар", г. Нарьян-Мар, ул. Рябиновая, д. 19</t>
  </si>
  <si>
    <t>Ненецкий автономный округ, городской округ "Город Нарьян-Мар", г. Нарьян-Мар, ул. Рыбников, д. 9, корп. В</t>
  </si>
  <si>
    <t>Ненецкий автономный округ, г.Нарьян-Мар, ул.Зимняя, д.2</t>
  </si>
  <si>
    <t>Ненецкий автономный округ, МО "Городской округ "Город Нарьян-Мар", г. Нарьян-Мар, ул. Первомайская, д. 15А</t>
  </si>
  <si>
    <t>Ненецкий автономный округ, г. Нарьян-Мар, ул. Зимняя, д. 4А</t>
  </si>
  <si>
    <t>г. Нарьян-Мар, ул. Мира, д. 29, корп. А</t>
  </si>
  <si>
    <t>Ненецкий автономный округ, МО "Городской округ "Город Нарьян-Мар", г. Нарьян-Мар, ул. Пустозерская, д. 2Б</t>
  </si>
  <si>
    <t>г. Нарьян-Мар, ул. Песчаная, д. 10А</t>
  </si>
  <si>
    <t>Ненецкий автономный округ, городской округ "Город Нарьян-Мар", г. Нарьян-Мар, ул. Аэродромная, д. 33</t>
  </si>
  <si>
    <t>Ненецкий автономный округ, городской округ "Город Нарьян-Мар", г. Нарьян-Мар, пер. им. Антипина, д. 15</t>
  </si>
  <si>
    <t>Ненецкий автономный округ, МО "Городской округ "Город Нарьян-Мар", г. Нарьян-Мар, ул. им. 60-летия Октября, д. 107А</t>
  </si>
  <si>
    <t>г. Нарьян-Мар, ул. Российская, д. 18</t>
  </si>
  <si>
    <t>Ненецкий автономный округ, городской округ "Город Нарьян-Мар", г. Нарьян-Мар, пер. Мартина Ульсена, д. 3</t>
  </si>
  <si>
    <t>Ненецкий автономный округ, г. Нарьян-Мар, ул. Полярная, д. 34</t>
  </si>
  <si>
    <t>Ненецкий автономные округ, г.Нарьян-Мар, ул.Морская, д.25</t>
  </si>
  <si>
    <t>г. Нарьян-Мар, ул. им 60-летия Октября, д. 101</t>
  </si>
  <si>
    <t>г. Нарьян-Мар, ул. Печорская, д. 39</t>
  </si>
  <si>
    <t>г. Нарьян-Мар, пер. Полевой, д. 4</t>
  </si>
  <si>
    <t>г. Нарьян-Мар, ул. Совхозная, д. 4</t>
  </si>
  <si>
    <t>г. Нарьян-Мар, ул. им 60-летия Октября, д. 74</t>
  </si>
  <si>
    <t>Ненецкий автономный округ, городской округ "Город Нарьян-Мар", г. Нарьян-Мар,  пер. Лесной, д. 27А</t>
  </si>
  <si>
    <t>Российская Федерация, Ненецкий автономный округ, г. Нарьян-Мар, ул. Мира, д.100А</t>
  </si>
  <si>
    <t>Российская Федерация, Ненецкий автономный округ, городской округ «Город Нарьян-Мар», город Нарьян-Мар, пер. Мартина Ульсена, д. 20</t>
  </si>
  <si>
    <t>г. Нарьян-Мар, ул. им 60-летия Октября, д. 50А</t>
  </si>
  <si>
    <t>Ненецкий автономный округ, городской округ "Город Нарьян-Мар", г. Нарьян-Мар, ул. Рябиновая, д. 15</t>
  </si>
  <si>
    <t>Ненецкий автономный округ, городской округ "Город Нарьян-Мар", г. Нарьян-Мар, пер. Мартина Ульсена, д. 14</t>
  </si>
  <si>
    <t>г. Нарьян-Мар, ул. Октябрьская, д. 16</t>
  </si>
  <si>
    <t>Ненецкий автономный округ, городской округ "Город Нарьян-Мар", г. Нарьян-Мар, ул. Красная, д. 25</t>
  </si>
  <si>
    <t>Ненецкий автономный округ, МО «Городской округ «Город Нарьян-Мар», г. Нарьян-Мар, пер. Сахалинский, д. 18Б</t>
  </si>
  <si>
    <t>г. Нарьян-Мар, ул. Полярная, д. 26</t>
  </si>
  <si>
    <t>Ненецкий автономный округ, г. Нарьян-Мар, ул. Полярная, д. 26</t>
  </si>
  <si>
    <t>г. Нарьян-Мар, ул. Пустозерская, д. 2А</t>
  </si>
  <si>
    <t>г. Нарьян-Мар, ул. Полярная, д. 36</t>
  </si>
  <si>
    <t>Ненецкий автономный округ, г. Нарьян-Мар, ул. Полярная, д. 37</t>
  </si>
  <si>
    <t>г. Нарьян-Мар, ул. Рыбников, д. 30</t>
  </si>
  <si>
    <t>г. Нарьян-Мар, ул. Красная, д. 27</t>
  </si>
  <si>
    <t>г. Нарьян-Мар, пер. Малый Качгорт, д. 18</t>
  </si>
  <si>
    <t>г. Нарьян-Мар, пер. Сахалинский, д. 30</t>
  </si>
  <si>
    <t>Ненецкий автономный округ, г.Нарьян-Мар, ул.60 лет Октября, д.66</t>
  </si>
  <si>
    <t>г. Нарьян-Мар, ул. Первомайская, д. 15А</t>
  </si>
  <si>
    <t>г. Нарьян-Мар, ул. Песчаная, д. 11, корп. а</t>
  </si>
  <si>
    <t>г. Нарьян-Мар, ул. Речная, д. 16</t>
  </si>
  <si>
    <t>г. Нарьян-Мар, ул. Набережная, д. 17, корп. а</t>
  </si>
  <si>
    <t>г. Нарьян-Мар, ул. Морская, д. 8</t>
  </si>
  <si>
    <t>г. Нарьян-Мар, ул. Красная, д. 13</t>
  </si>
  <si>
    <t>г. Нарьян-Мар, ул. Комсомольская, д. 16</t>
  </si>
  <si>
    <t>г. Нарьян-Мар, ул. Юбилейная, д. 87</t>
  </si>
  <si>
    <t>Ненецкий автономный округ, городской округ "Город Нарьян-Мар", г. Нарьян-Мар, ул. Морская, д. 5</t>
  </si>
  <si>
    <t>г. Нарьян-Мар, ул. им 60-летия Октября, д. 19</t>
  </si>
  <si>
    <t>г. Нарьян-Мар, ул. им 60-летия Октября, д. 17</t>
  </si>
  <si>
    <t>Ненецкий автономный округ, МО "ГО "Город Нарьян-Мар", г. Нарьян-Мар, пер. Сахалинский, д. 24А</t>
  </si>
  <si>
    <t>Ненецкий автономный округ, пос. Бандарка, д. 5</t>
  </si>
  <si>
    <t>г. Нарьян-Мар, ул. Юбилейная, д. 32А</t>
  </si>
  <si>
    <t>г. Нарьян-Мар, ул. Бондарная, д. 5А</t>
  </si>
  <si>
    <t>Ненецкий автономный округ, г. Нарьян-Мар, ул. Юбилейная, д. 49</t>
  </si>
  <si>
    <t>г. Нарьян-Мар, ул. Зимняя, д. 12А</t>
  </si>
  <si>
    <t>г. Нарьян-Мар, пер. Сахалинский, д. 18</t>
  </si>
  <si>
    <t>г. Нарьян-Мар, ул. Юбилейная, д. 60</t>
  </si>
  <si>
    <t>Ненецкий АО, городской округ "Город Нарьян-Мар", г. Нарьян-Мар, ул. Юбилейная</t>
  </si>
  <si>
    <t>г. Нарьян-Мар, ул. им 60-летия Октября, д. 28</t>
  </si>
  <si>
    <t>г. Нарьян-Мар, ул. им 60-летия Октября, д. 26</t>
  </si>
  <si>
    <t>г. Нарьян-Мар, пер. Малый Качгорт, д. 9</t>
  </si>
  <si>
    <t>Ненецкий автономный округ, г. Нарьян-Мар, ул. 60-летия Октября, д. 97</t>
  </si>
  <si>
    <t>г. Нарьян-Мар, ул. Морская, д. 29</t>
  </si>
  <si>
    <t>г. Нарьян-Мар, ул. Комсомольская, д. 25</t>
  </si>
  <si>
    <t>г. Нарьян-Мар, пер. Сахалинский, д. 12, корп. А</t>
  </si>
  <si>
    <t>г. Нарьян-Мар, ул. Юбилейная, д. 35</t>
  </si>
  <si>
    <t>г. Нарьян-Мар, ул. Юбилейная, д. 79</t>
  </si>
  <si>
    <t>г. Нарьян-Мар, ул. им 60-летия Октября, д. 77</t>
  </si>
  <si>
    <t>г. Нарьян-Мар, пер. Малый Качгорт, д. 23</t>
  </si>
  <si>
    <t>Ненецкий автономный округ, г. Нарьян-Мар, ул. Юбилейная, д. 33</t>
  </si>
  <si>
    <t>г. Нарьян-Мар, ул. им 60-летия Октября, д. 72</t>
  </si>
  <si>
    <t>г. Нарьян-Мар, ул. Юбилейная, д. 48</t>
  </si>
  <si>
    <t>г. Нарьян-Мар, ул. Юбилейная, д. 70А</t>
  </si>
  <si>
    <t>Ненецкий автономный округ, г.Нарьян-Мар, ул.Комсомольская, д.12</t>
  </si>
  <si>
    <t>г. Нарьян-Мар, ул. им 60-летия Октября, д. 53Б</t>
  </si>
  <si>
    <t>г. Нарьян-Мар, ул. Юбилейная, д. 68</t>
  </si>
  <si>
    <t>г. Нарьян-Мар, ул. Юбилейная, д. 54</t>
  </si>
  <si>
    <t>Ненецкий автономный округ, г. Нарьян-Мар, ул. Набережная, д. 14</t>
  </si>
  <si>
    <t>г. Нарьян-Мар, ул. Красная, д. 29</t>
  </si>
  <si>
    <t>г. Нарьян-Мар, пер. Лесной, д. 19</t>
  </si>
  <si>
    <t>г. Нарьян-Мар, ул. Печорская, д. 18</t>
  </si>
  <si>
    <t>г. Нарьян-Мар, ул. им 60-летия Октября, д. 20</t>
  </si>
  <si>
    <t>Ненецкий автономный округ, г. Нарьян-Мар, ул. 60-лет Октября, д. 75А</t>
  </si>
  <si>
    <t>г. Нарьян-Мар, ул. им 60-летия Октября, д. 87</t>
  </si>
  <si>
    <t>г. Нарьян-Мар, пер. Сахалинский, д. 25</t>
  </si>
  <si>
    <t>г. Нарьян-Мар, ул. Юбилейная, д. 14</t>
  </si>
  <si>
    <t>Ненецкий автономный округ, г. Нарьян-Мар, ул. им 60-летия Октября, д. 68</t>
  </si>
  <si>
    <t>г. Нарьян-Мар, ул. Юбилейная, д. 65</t>
  </si>
  <si>
    <t>г. Нарьян-Мар, ул. Юбилейная, д. 50</t>
  </si>
  <si>
    <t>г. Нарьян-Мар, ул. им 60-летия Октября, д. 70А</t>
  </si>
  <si>
    <t>г. Нарьян-Мар, ул. Речная, д. 9</t>
  </si>
  <si>
    <t>г. Нарьян-Мар, пер. Сахалинский, д. 16</t>
  </si>
  <si>
    <t>г. Нарьян-Мар, пер. Сахалинский, д. 12</t>
  </si>
  <si>
    <t>г. Нарьян-Мар, ул. Песчаная, д. 6</t>
  </si>
  <si>
    <t>г. Нарьян-Мар, ул. Морская, д. 32</t>
  </si>
  <si>
    <t>г. Нарьян-Мар, ул. Морская, д. 17</t>
  </si>
  <si>
    <t>г. Нарьян-Мар, ул. им 60-летия Октября, д. 89А</t>
  </si>
  <si>
    <t>Ненецкий автономный округ, г. Нарьян-Мар, ул. Южная, д. 36 б</t>
  </si>
  <si>
    <t>г. Нарьян-Мар, ул. им 60-летия Октября, д. 41</t>
  </si>
  <si>
    <t>Ненецкий автономный округ, г.Нарьян-Мар, ул.Юбилейная, д.41</t>
  </si>
  <si>
    <t>г. Нарьян-Мар, ул. Морская, д. 37</t>
  </si>
  <si>
    <t>г. Нарьян-Мар, пер. Сахалинский, д. 14А</t>
  </si>
  <si>
    <t>г. Нарьян-Мар, ул. им 60-летия Октября, д. 24</t>
  </si>
  <si>
    <t>г. Нарьян-Мар, ул. Зимняя, д. 5/2</t>
  </si>
  <si>
    <t>г. Нарьян-Мар, ул. им 60-летия Октября, д. 81</t>
  </si>
  <si>
    <t>г. Нарьян-Мар, ул. Пустозерская, д. 3А</t>
  </si>
  <si>
    <t>Ненецкий автономный округ, г. Нарьян-Мар, ул. Юбилейная, д. 42</t>
  </si>
  <si>
    <t>г. Нарьян-Мар, ул. Бондарная, д. 8</t>
  </si>
  <si>
    <t>Ненецкий автономный округ, г. Нарьян-Мар, ул. Мира, д. 48</t>
  </si>
  <si>
    <t>г. Нарьян-Мар, пер. Лесной, д. 6</t>
  </si>
  <si>
    <t>г. Нарьян-Мар, пер. Сахалинский, д. 8</t>
  </si>
  <si>
    <t>г. Нарьян-Мар, ул. им 60-летия Октября, д. 47</t>
  </si>
  <si>
    <t>г. Нарьян-Мар, пер. Высоцкого, д. 16</t>
  </si>
  <si>
    <t>г. Нарьян-Мар, ул. им 60-летия Октября, д. 87А</t>
  </si>
  <si>
    <t>г. Нарьян-Мар, ул. Совхозная, д. 3</t>
  </si>
  <si>
    <t>Ненецкий автономный округ, г Нарьян-Мар, ул Мира, д 38</t>
  </si>
  <si>
    <t>г. Нарьян-Мар, пер. Лесной, д. 26</t>
  </si>
  <si>
    <t>Ненецкий автономный округ, г.Нарьян-Мар, ул.Печорская, д.22</t>
  </si>
  <si>
    <t>Ненецкий автономный округ, г. Нарьян-Мар, ул. им 60-летия Октября, д. 95А</t>
  </si>
  <si>
    <t>г. Нарьян-Мар, ул. Мира, д. 37</t>
  </si>
  <si>
    <t>г. Нарьян-Мар, ул. Красная, д. 32</t>
  </si>
  <si>
    <t>г. Нарьян-Мар, пер. Сахалинский, д. 24</t>
  </si>
  <si>
    <t>г. Нарьян-Мар, ул. Рябиновая, д. 26</t>
  </si>
  <si>
    <t>г. Нарьян-Мар, пер. Сахалинский, д. 6А</t>
  </si>
  <si>
    <t>г. Нарьян-Мар, ул. Морская, д. 4</t>
  </si>
  <si>
    <t>Ненецкий автономный округ, г. Нарьян-Мар, пер. Лесной, д. 21</t>
  </si>
  <si>
    <t>Ненецкий автономный округ, г.Нарьян-Мар, ул.Юбилейная, д.37</t>
  </si>
  <si>
    <t>г. Нарьян-Мар, ул. Красная, д. 16</t>
  </si>
  <si>
    <t>г. Нарьян-Мар, ул. им 60-летия Октября, д. 85</t>
  </si>
  <si>
    <t>г. Нарьян-Мар, ул. Бондарная, д. 1</t>
  </si>
  <si>
    <t>г. Нарьян-Мар, пер. Лесной, д. 20</t>
  </si>
  <si>
    <t>г. Нарьян-Мар, ул. Юбилейная, д. 47</t>
  </si>
  <si>
    <t>Ненецкий автономный округ, муниципальное образование "Городской округ" Город Нарьян-Мар", г. Нарьян-Мар,  ул. Комсомольская,  д. 7</t>
  </si>
  <si>
    <t>г. Нарьян-Мар, пер. Сахалинский, д. 17</t>
  </si>
  <si>
    <t>г. Нарьян-Мар, ул. Оленная, д. 6, корп. б</t>
  </si>
  <si>
    <t>г. Нарьян-Мар, ул. им 60-летия Октября, д. 79</t>
  </si>
  <si>
    <t>г. Нарьян-Мар, пер. Сахалинский, д. 19</t>
  </si>
  <si>
    <t>г. Нарьян-Мар, ул. Морская, д. 35</t>
  </si>
  <si>
    <t>г. Нарьян-Мар, ул. им 60-летия Октября, д. 77А</t>
  </si>
  <si>
    <t>г. Нарьян-Мар, ул. Красная, д. 18</t>
  </si>
  <si>
    <t>Ненецкий автономный округ, г. Нарьян-Мар, ул. Юбилейная, д. 70</t>
  </si>
  <si>
    <t>г. Нарьян-Мар, пер. 2-й, д. 2</t>
  </si>
  <si>
    <t>г. Нарьян-Мар, пер. Полевой, д. 14</t>
  </si>
  <si>
    <t>г. Нарьян-Мар, ул. Песчаная, д. 12</t>
  </si>
  <si>
    <t>г. Нарьян-Мар, ул. Красная, д. 24</t>
  </si>
  <si>
    <t>г. Нарьян-Мар, ул. Южная, д. 17</t>
  </si>
  <si>
    <t>г. Нарьян-Мар, ул. им 60-летия Октября, д. 54А</t>
  </si>
  <si>
    <t>г. Нарьян-Мар, ул. им 60-летия Октября, д. 53</t>
  </si>
  <si>
    <t>г. Нарьян-Мар, ул. им 60-летия Октября, д. 51А</t>
  </si>
  <si>
    <t>Ненецкий автономный округ, г. Нарьян-Мар, ул. Малый Качгорт, дом 19</t>
  </si>
  <si>
    <t>г. Нарьян-Мар, ул. им 60-летия Октября, д. 38</t>
  </si>
  <si>
    <t>г. Нарьян-Мар, ул. Набережная, д. 9</t>
  </si>
  <si>
    <t>Ненецкий автономный округ, г. Нарьян-Мар, ул. Набережная, д. 18</t>
  </si>
  <si>
    <t>г. Нарьян-Мар, ул. Юбилейная, д. 52</t>
  </si>
  <si>
    <t>г. Нарьян-Мар, ул. Набережная, д. 4</t>
  </si>
  <si>
    <t>г. Нарьян-Мар, ул. Речная, д. 6, корп. а</t>
  </si>
  <si>
    <t>г. Нарьян-Мар, ул. Красная, д. 11</t>
  </si>
  <si>
    <t>г. Нарьян-Мар, ул. Печорская, д. 5</t>
  </si>
  <si>
    <t>г. Нарьян-Мар, ул. Морская, д. 16А</t>
  </si>
  <si>
    <t>г. Нарьян-Мар, ул. Рыбников, д. 16</t>
  </si>
  <si>
    <t>г. Нарьян-Мар, ул. Красная, д. 26</t>
  </si>
  <si>
    <t>г. Нарьян-Мар, ул. Юбилейная, д. 39</t>
  </si>
  <si>
    <t>г. Нарьян-Мар, ул. Набережная, д. 20</t>
  </si>
  <si>
    <t>г. Нарьян-Мар, ул. Морская, д. 30</t>
  </si>
  <si>
    <t>г. Нарьян-Мар, ул. им 60-летия Октября, д. 55</t>
  </si>
  <si>
    <t>г. Нарьян-Мар, ул. Юбилейная, д. 31</t>
  </si>
  <si>
    <t>Ненецкий автономный округ, г. Нарьян-Мар, пос. Качгорт, ул. Набережная, д. 34</t>
  </si>
  <si>
    <t>Ненецкий автономный округ, г. Нарьян-Мар, ул. Юбилейная, д. 77</t>
  </si>
  <si>
    <t>г. Нарьян-Мар, пер. Малый Качгорт, д. 14А</t>
  </si>
  <si>
    <t>г. Нарьян-Мар, ул. Зимняя, д. 3</t>
  </si>
  <si>
    <t>г. Нарьян-Мар, ул. Мира, д. 65</t>
  </si>
  <si>
    <t>г. Нарьян-Мар, ул. Мира, д. 61</t>
  </si>
  <si>
    <t>г. Нарьян-Мар, пер. 1-й, д. 7</t>
  </si>
  <si>
    <t>г. Нарьян-Мар, ул. Юбилейная, д. 34</t>
  </si>
  <si>
    <t>г. Нарьян-Мар, ул. Южная, д. 15</t>
  </si>
  <si>
    <t>Ненецкий автономный округ, г. Нарьян-Мар, ул. Юбилейная, д. 30</t>
  </si>
  <si>
    <t>г. Нарьян-Мар, ул. им 60-летия Октября, д. 40</t>
  </si>
  <si>
    <t>г. Нарьян-Мар, ул. Мира, д. 29</t>
  </si>
  <si>
    <t>г. Нарьян-Мар, ул. им Н.Е.Сапрыгина, д. 7Б</t>
  </si>
  <si>
    <t>г. Нарьян-Мар, ул. им 60-летия Октября, д. 56А</t>
  </si>
  <si>
    <t>г. Нарьян-Мар, пер. Сахалинский, д. 18А</t>
  </si>
  <si>
    <t>Российская Федерация, Ненецкий автономный округ, Городской округ "Город Нарьян-Мар", город Нарьян-Мар, переулок Дорожный, дом №10</t>
  </si>
  <si>
    <t>Ненецкий автономный округ, г. Нарьян-Мар, п. Оленсовхоз, д. 2</t>
  </si>
  <si>
    <t>г. Нарьян-Мар, ул. Бондарная, д. 16</t>
  </si>
  <si>
    <t>г. Нарьян-Мар, ул. Бондарная, д. 10А</t>
  </si>
  <si>
    <t>г. Нарьян-Мар, ул. Бондарная, д. 12</t>
  </si>
  <si>
    <t>г. Нарьян-Мар, ул. Печорская, д. 29</t>
  </si>
  <si>
    <t>г. Нарьян-Мар, пер. Сахалинский, д. 5</t>
  </si>
  <si>
    <t>г. Нарьян-Мар, ул. Речная, д. 5</t>
  </si>
  <si>
    <t>г. Нарьян-Мар, ул. Юбилейная, д. 28, корп. А</t>
  </si>
  <si>
    <t>Ненецкий автономный округ, г. Нарьян-Мар, ул. Юбилейная, д. 37</t>
  </si>
  <si>
    <t>г. Нарьян-Мар, пер. Сахалинский, д. 7</t>
  </si>
  <si>
    <t>Ненецкий автономный округ, г. Нарьян-Мар, ул. Октябрьская, д. 1</t>
  </si>
  <si>
    <t>г. Нарьян-Мар, ул. Мира, д. 51</t>
  </si>
  <si>
    <t>г. Нарьян-Мар, пер. Лесной, д. 29</t>
  </si>
  <si>
    <t>г. Нарьян-Мар, ул. им 60-летия Октября, д. 56</t>
  </si>
  <si>
    <t>г. Нарьян-Мар, ул. Набережная, д. 19</t>
  </si>
  <si>
    <t>г. Нарьян-Мар, ул. Набережная, д. 17</t>
  </si>
  <si>
    <t>г. Нарьян-Мар, ул. Юбилейная, д. 32</t>
  </si>
  <si>
    <t>г. Нарьян-Мар, ул. Морская, д. 7</t>
  </si>
  <si>
    <t>г. Нарьян-Мар, ул. Бондарная, д. 9</t>
  </si>
  <si>
    <t>г. Нарьян-Мар, ул. Набережная, д. 6</t>
  </si>
  <si>
    <t>г. Нарьян-Мар, пер. Малый Качгорт, д. 10, корп. А</t>
  </si>
  <si>
    <t>г. Нарьян-Мар, ул. им 60-летия Октября, д. 71</t>
  </si>
  <si>
    <t>г. Нарьян-Мар, ул. Набережная, д. 25</t>
  </si>
  <si>
    <t>г. Нарьян-Мар, ул. Комсомольская, д. 23</t>
  </si>
  <si>
    <t>Ненецкий автономный округ, г. Нарьян-Мар, пер. 2-й, д. 6</t>
  </si>
  <si>
    <t>г. Нарьян-Мар, ул. Зимняя, д. 5</t>
  </si>
  <si>
    <t>г. Нарьян-Мар, ул. Юбилейная, д. 83</t>
  </si>
  <si>
    <t>г. Нарьян-Мар, ул. Юбилейная, д. 64</t>
  </si>
  <si>
    <t>г. Нарьян-Мар, ул. Мира, д. 35</t>
  </si>
  <si>
    <t>г. Нарьян-Мар, пер. Лесной, д. 8</t>
  </si>
  <si>
    <t>г. Нарьян-Мар, ул. Мира, д. 62</t>
  </si>
  <si>
    <t>г. Нарьян-Мар, ул. Октябрьская, д. 8</t>
  </si>
  <si>
    <t>г. Нарьян-Мар, ул. им 60-летия Октября, д. 69</t>
  </si>
  <si>
    <t>г. Нарьян-Мар, ул. Комсомольская, д. 7А</t>
  </si>
  <si>
    <t>г. Нарьян-Мар, ул. Комсомольская, д. 15</t>
  </si>
  <si>
    <t>г. Нарьян-Мар, ул. Речная, д. 1</t>
  </si>
  <si>
    <t>г. Нарьян-Мар, ул. Пустозерская, д. 16</t>
  </si>
  <si>
    <t>г. Нарьян-Мар, ул. им 60-летия Октября, д. 64</t>
  </si>
  <si>
    <t>г. Нарьян-Мар, ул. Мира, д. 32</t>
  </si>
  <si>
    <t>г. Нарьян-Мар, ул. Морская, д. 15</t>
  </si>
  <si>
    <t>г. Нарьян-Мар, ул. Юбилейная, д. 45</t>
  </si>
  <si>
    <t>Ненецкий автономный округ, г. Нарьян-Мар, ул. Комсомольская, д. 14</t>
  </si>
  <si>
    <t>г. Нарьян-Мар, ул. Мира, д. 7, корп. A</t>
  </si>
  <si>
    <t>г. Нарьян-Мар, ул. Октябрьская, д. 20</t>
  </si>
  <si>
    <t>г. Нарьян-Мар, ул. Набережная, д. 13</t>
  </si>
  <si>
    <t>г. Нарьян-Мар, ул. Набережная, д. 23</t>
  </si>
  <si>
    <t>г. Нарьян-Мар, пер. 1-й, д. 1</t>
  </si>
  <si>
    <t>г. Нарьян-Мар, пер. Лесной, д. 16</t>
  </si>
  <si>
    <t>г. Нарьян-Мар, ул. Юбилейная, д. 16</t>
  </si>
  <si>
    <t>г. Нарьян-Мар, ул. Красная, д. 24А</t>
  </si>
  <si>
    <t>Ненецкий автономный округ, г. Нарьян-Мар, ул. Песчаная, д. 1А</t>
  </si>
  <si>
    <t>г. Нарьян-Мар, ул. им 60-летия Октября, д. 78</t>
  </si>
  <si>
    <t>Ненецкий автономный округ, г. Нарьян-Мар, ул. Красная, д. 5</t>
  </si>
  <si>
    <t>г. Нарьян-Мар, ул. Красная, д. 12</t>
  </si>
  <si>
    <t>г. Нарьян-Мар, ул. Морская, д. 18</t>
  </si>
  <si>
    <t>г. Нарьян-Мар, ул. Печорская, д. 19</t>
  </si>
  <si>
    <t>г. Нарьян-Мар, ул. Октябрьская, д. 6</t>
  </si>
  <si>
    <t>г. Нарьян-Мар, ул. Набережная, д. 24</t>
  </si>
  <si>
    <t>г. Нарьян-Мар, пер. Малый Качгорт, д. 28</t>
  </si>
  <si>
    <t>г. Нарьян-Мар, ул. Красная, д. 15</t>
  </si>
  <si>
    <t>г. Нарьян-Мар, пер. Лесной, д. 15</t>
  </si>
  <si>
    <t>г. Нарьян-Мар, ул. Морская, д. 12</t>
  </si>
  <si>
    <t>г. Нарьян-Мар, ул. Школьная, д. 7</t>
  </si>
  <si>
    <t>Ненецкий автономный округ, г. Нарьян-Мар, ул. Березовая, д. 12</t>
  </si>
  <si>
    <t>г. Нарьян-Мар, пер. Сахалинский, д. 23</t>
  </si>
  <si>
    <t>г. Нарьян-Мар, пер. Сахалинский, д. 2</t>
  </si>
  <si>
    <t>г. Нарьян-Мар, ул. Морская, д. 11</t>
  </si>
  <si>
    <t>г. Нарьян-Мар, ул. Печорская, д. 13</t>
  </si>
  <si>
    <t>г. Нарьян-Мар, пер. Мартина Ульсена, д. 10</t>
  </si>
  <si>
    <t>Ненецкий автономный округ, г. Нарьян-Мар, р-н п. Мирный</t>
  </si>
  <si>
    <t>г. Нарьян-Мар, ул. им 60-летия Октября, д. 97</t>
  </si>
  <si>
    <t>г. Нарьян-Мар, ул. им 60-летия Октября, д. 58</t>
  </si>
  <si>
    <t>г. Нарьян-Мар, пер. Сахалинский, д. 21</t>
  </si>
  <si>
    <t>г. Нарьян-Мар, ул. им 60-летия Октября, д. 11</t>
  </si>
  <si>
    <t>г. Нарьян-Мар, ул. Красная, д. 14</t>
  </si>
  <si>
    <t>г. Нарьян-Мар, ул. им 60-летия Октября, д. 22</t>
  </si>
  <si>
    <t>г. Нарьян-Мар, ул. Мира, д. 47</t>
  </si>
  <si>
    <t>г. Нарьян-Мар, ул. Печорская, д. 31</t>
  </si>
  <si>
    <t>г. Нарьян-Мар, ул. им 60-летия Октября, д. 111</t>
  </si>
  <si>
    <t>г. Нарьян-Мар, ул. им 60-летия Октября, д. 33</t>
  </si>
  <si>
    <t>Ненецкий автономный округ, г. Нарьян-Мар, ул. Речная, д. 7</t>
  </si>
  <si>
    <t>г. Нарьян-Мар, ул. Рыбников, д. 6</t>
  </si>
  <si>
    <t>г. Нарьян-Мар, ул. Печорская, д. 20</t>
  </si>
  <si>
    <t>Ненецкий автономный округ, г. Нарьян-Мар, ул. Юбилейная, в районе дома № 32 А</t>
  </si>
  <si>
    <t>г. Нарьян-Мар, проезд. Качгортский, д. 10</t>
  </si>
  <si>
    <t>г. Нарьян-Мар, ул. Мира, д. 59А</t>
  </si>
  <si>
    <t>г. Нарьян-Мар, ул. Мира, д. 28</t>
  </si>
  <si>
    <t>г. Нарьян-Мар, ул. Набережная, д. 27</t>
  </si>
  <si>
    <t>Ненецкий автономный округ, г. Нарьян-Мар, ул. Юбилейная, д. 21</t>
  </si>
  <si>
    <t>г. Нарьян-Мар, ул. им 60-летия Октября, д. 85А</t>
  </si>
  <si>
    <t>г. Нарьян-Мар, ул. Мира, д. 36</t>
  </si>
  <si>
    <t>г. Нарьян-Мар, ул. Мира, д. 30</t>
  </si>
  <si>
    <t>г. Нарьян-Мар, ул. им 60-летия Октября, д. 91</t>
  </si>
  <si>
    <t>г. Нарьян-Мар, ул. Юбилейная, д. 40Б</t>
  </si>
  <si>
    <t>г. Нарьян-Мар, ул. Мира, д. 44</t>
  </si>
  <si>
    <t>г. Нарьян-Мар, ул. Мира, д. 46</t>
  </si>
  <si>
    <t>г. Нарьян-Мар, ул. Морская, д. 14</t>
  </si>
  <si>
    <t>Ненецкий автономный округ, г.Нарьян-Мар, пер.Сахалинский, д.31</t>
  </si>
  <si>
    <t>г. Нарьян-Мар, ул. Юбилейная, д. 38</t>
  </si>
  <si>
    <t>г. Нарьян-Мар, ул. Юбилейная, д. 75</t>
  </si>
  <si>
    <t>г. Нарьян-Мар, ул. Авиаторов, д. 17А</t>
  </si>
  <si>
    <t>Ненецкий автономный округ, г. Нарьян-Мар, ул. Набережная, д. 7</t>
  </si>
  <si>
    <t>Ненецкий автономный округ, г. Нарьян-Мар, ул. Юбилейная, д. 36</t>
  </si>
  <si>
    <t>г. Нарьян-Мар, пер. 1-й, д. 3</t>
  </si>
  <si>
    <t>г. Нарьян-Мар, пер. Сахалинский, д. 37</t>
  </si>
  <si>
    <t>г. Нарьян-Мар, ул. Октябрьская, д. 3</t>
  </si>
  <si>
    <t>г. Нарьян-Мар, пер. Сахалинский, д. 29</t>
  </si>
  <si>
    <t>г. Нарьян-Мар, ул. Юбилейная, д. 20</t>
  </si>
  <si>
    <t>г. Нарьян-Мар, ул. Печорская, д. 26</t>
  </si>
  <si>
    <t>г. Нарьян-Мар, ул. Красная, д. 31А</t>
  </si>
  <si>
    <t>Ненецкий автономный округ, г. Нарьян-Мар, пер. Рождественский, д. 13</t>
  </si>
  <si>
    <t>Российская Федерация, Ненецкий автономный округ, г. Нарьян-Мар, пер. Мартина Ульсена, д. 8</t>
  </si>
  <si>
    <t>Ненецкий автономный округ, г. Нарьян-Мар, ул. Школьная, д. 5</t>
  </si>
  <si>
    <t>г. Нарьян-Мар, ул. Юбилейная, д. 59А</t>
  </si>
  <si>
    <t>г. Нарьян-Мар, ул. Пустозерская, д. 5</t>
  </si>
  <si>
    <t>г. Нарьян-Мар, ул. Морская, д. 22</t>
  </si>
  <si>
    <t>г. Нарьян-Мар, ул. им 60-летия Октября, д. 99А</t>
  </si>
  <si>
    <t>Ненецкий автономный округ, г.Нарьян-Мар, ул.Малый Качгорт, д.8А</t>
  </si>
  <si>
    <t>г. Нарьян-Мар, пер. Сахалинский, д. 20Б</t>
  </si>
  <si>
    <t>г. Нарьян-Мар, ул. Рыбников, д. 5</t>
  </si>
  <si>
    <t>г. Нарьян-Мар, пер. Малый Качгорт, д. 13В</t>
  </si>
  <si>
    <t>г. Нарьян-Мар, ул. Юбилейная, д. 57</t>
  </si>
  <si>
    <t>г. Нарьян-Мар, ул. Песчаная, д. 2</t>
  </si>
  <si>
    <t>г. Нарьян-Мар, ул. Мира, д. 45</t>
  </si>
  <si>
    <t>Ненецкий автономный округ, г. Нарьян-Мар, пер. Лесной, д. 1</t>
  </si>
  <si>
    <t>Ненецкий автономный округ, МО "ГО "Город Нарьян-Мар", г.Нарьян-Мар, ул. Песчаная, д.1</t>
  </si>
  <si>
    <t>г. Нарьян-Мар, пер. Лесной, д. 10</t>
  </si>
  <si>
    <t>Ненецкий автономный округ, г. Нарьян-Мар, пер. Весенний, д. 4</t>
  </si>
  <si>
    <t>г. Нарьян-Мар, ул. Мира, д. 49</t>
  </si>
  <si>
    <t>г. Нарьян-Мар, ул. Красная, д. 20</t>
  </si>
  <si>
    <t>г. Нарьян-Мар, ул. Морская, д. 13</t>
  </si>
  <si>
    <t>г. Нарьян-Мар, ул. Юбилейная, д. 38А</t>
  </si>
  <si>
    <t>г. Нарьян-Мар, ул. Юбилейная, д. 56</t>
  </si>
  <si>
    <t>г. Нарьян-Мар, пер. Сахалинский, д. 16, корп. А</t>
  </si>
  <si>
    <t>г. Нарьян-Мар, ул. им 60-летия Октября, д. 103</t>
  </si>
  <si>
    <t>г. Нарьян-Мар, ул. Светлая, д. 25</t>
  </si>
  <si>
    <t>г. Нарьян-Мар, ул. Комсомольская, д. 5</t>
  </si>
  <si>
    <t>г. Нарьян-Мар, ул. Юбилейная, д. 69А</t>
  </si>
  <si>
    <t>г. Нарьян-Мар, ул. Речная, д. 14</t>
  </si>
  <si>
    <t>Ненецкий автономный округ, г. Нарьян-Мар, ул. Морская, д. 9</t>
  </si>
  <si>
    <t>г. Нарьян-Мар, ул. Красная, д. 22А</t>
  </si>
  <si>
    <t>г. Нарьян-Мар, пер. Высоцкого, д. 8</t>
  </si>
  <si>
    <t>г. Нарьян-Мар, ул. Печорская, д. 27</t>
  </si>
  <si>
    <t>г. Нарьян-Мар, ул. Печорская, д. 11</t>
  </si>
  <si>
    <t>г. Нарьян-Мар, ул. им 60-летия Октября, д. 93</t>
  </si>
  <si>
    <t>г. Нарьян-Мар, ул. Красная, д. 22</t>
  </si>
  <si>
    <t>г. Нарьян-Мар, ул. Морская, д. 23</t>
  </si>
  <si>
    <t>г. Нарьян-Мар, ул. Печорская, д. 23</t>
  </si>
  <si>
    <t>Ненецкий автономный округ, городской округ "Город Нарьян-Мар", г. Нарьян-Мар, ул. Морская, д. 26А</t>
  </si>
  <si>
    <t>г. Нарьян-Мар, ул. Морская, д. 24</t>
  </si>
  <si>
    <t>г. Нарьян-Мар, ул. Бондарная, д. 14</t>
  </si>
  <si>
    <t>г. Нарьян-Мар, ул. Набережная, д. 16</t>
  </si>
  <si>
    <t>г. Нарьян-Мар, пер. Малый Качгорт, д. 13Б</t>
  </si>
  <si>
    <t>г. Нарьян-Мар, ул. Юбилейная, д. 57А</t>
  </si>
  <si>
    <t>г. Нарьян-Мар, ул. Юбилейная, д. 44</t>
  </si>
  <si>
    <t>г. Нарьян-Мар, ул. Рыбников, д. 9, корп. Б</t>
  </si>
  <si>
    <t>Ненецкий автономный округ, г.Нарьян-Мар, ул. Бондарная, д.15</t>
  </si>
  <si>
    <t>г. Нарьян-Мар, ул. им 60-летия Октября, д. 105</t>
  </si>
  <si>
    <t>г. Нарьян-Мар, пер. Сахалинский, д. 22А</t>
  </si>
  <si>
    <t>г. Нарьян-Мар, ул. Морская, д. 10</t>
  </si>
  <si>
    <t>Ненецкий автономный округ, МО "Городской округ "Город Нарьян-Мар", г. Нарьян-Мар, ул. Аэродромная, д. 8</t>
  </si>
  <si>
    <t>Ненецкий автономный округ, МО "Городской округ "Город Нарьян-Мар", г. Нарьян-Мар, ул. Аэродромная, д. 6</t>
  </si>
  <si>
    <t>Ненецкий автономный округ, г. Нарьян-Мар, ул. Мира, д. 18</t>
  </si>
  <si>
    <t>Ненецкий автономный округ, МО «ГО «Город Нарьян-Мар», г.Нарьян-Мар, пер.2-й, д.8</t>
  </si>
  <si>
    <t>г. Нарьян-Мар, пер. Сахалинский, д. 28А</t>
  </si>
  <si>
    <t>Ненецкий автономный округ, г. Нарьян-Мар, пер. Биржевой, д. 8</t>
  </si>
  <si>
    <t>Ненецкий автономный округ, г. Нарьян-Мар, ул. Печорская, д. 28</t>
  </si>
  <si>
    <t>Ненецкий автономный округ, г. Нарьян-Мар, ул. Красная, д. 10</t>
  </si>
  <si>
    <t>г. Нарьян-Мар, ул. Оленная, д. 7</t>
  </si>
  <si>
    <t>г. Нарьян-Мар, ул. Октябрьская, д. 5</t>
  </si>
  <si>
    <t>г. Нарьян-Мар, пер. Малый Качгорт, д. 3</t>
  </si>
  <si>
    <t>г. Нарьян-Мар, ул. Речная, д. 10</t>
  </si>
  <si>
    <t>г. Нарьян-Мар, ул. Авиаторов, д. 30</t>
  </si>
  <si>
    <t>Ненецкий автономный округ, г.Нарьян-Мар, ул.Рябиновая, д.8</t>
  </si>
  <si>
    <t>г. Нарьян-Мар, ул. Рябиновая</t>
  </si>
  <si>
    <t>г. Нарьян-Мар, ул. Набережная, д. 12</t>
  </si>
  <si>
    <t>Ненецкий автономный округ, г. Нарьян-Мар, ул. Светлая, д. 40</t>
  </si>
  <si>
    <t>г. Нарьян-Мар, пер. Рождественский, д. 2</t>
  </si>
  <si>
    <t>г. Нарьян-Мар, ул. Октябрьская, д. 2</t>
  </si>
  <si>
    <t>г. Нарьян-Мар, пер. Лесной, д. 2</t>
  </si>
  <si>
    <t>г. Нарьян-Мар, пер. Лесной, д. 3</t>
  </si>
  <si>
    <t>г. Нарьян-Мар, пер. Сахалинский, д. 39</t>
  </si>
  <si>
    <t xml:space="preserve">Ненецкий автономный округ, г. Нарьян-Мар, ул. им 60-летия Октября </t>
  </si>
  <si>
    <t>г. Нарьян-Мар, ул. Бондарная, д. 2</t>
  </si>
  <si>
    <t>Ненецкий автономный округ, г. Нарьян-Мар, ул. 60 лет Октября, д. 57Б</t>
  </si>
  <si>
    <t>Ненецкий автономный округ, г. Нарьян-Мар, пер. Рождественский</t>
  </si>
  <si>
    <t>г. Нарьян-Мар, ул. Мира, д. 68</t>
  </si>
  <si>
    <t>г. Нарьян-Мар, пер. Сахалинский, д. 33</t>
  </si>
  <si>
    <t>г. Нарьян-Мар, ул. Красная, д. 30</t>
  </si>
  <si>
    <t>г. Нарьян-Мар, ул. им 60-летия Октября, д. 66Б</t>
  </si>
  <si>
    <t>Ненецкий автономный округ, г. Нарьян-Мар, пр. Ноябрьский, д. 9</t>
  </si>
  <si>
    <t>г. Нарьян-Мар, пер. Лесной, д. 5</t>
  </si>
  <si>
    <t>Ненецкий автономный округ, городской округ "Город Нарьян-Мар", г. Нарьян-Мар, ул. Комсомольская, д.11</t>
  </si>
  <si>
    <t>г. Нарьян-Мар, ул. Печорская, д. 12</t>
  </si>
  <si>
    <t>г. Нарьян-Мар, ул. им 60-летия Октября, д. 52В</t>
  </si>
  <si>
    <t>г. Нарьян-Мар, ул. Рябиновая, д. 6</t>
  </si>
  <si>
    <t>г. Нарьян-Мар, пер. Малый Качгорт, д. 11</t>
  </si>
  <si>
    <t>г. Нарьян-Мар, ул. Красная, д. 23</t>
  </si>
  <si>
    <t>г. Нарьян-Мар, ул. им 60-летия Октября, д. 83</t>
  </si>
  <si>
    <t>г. Нарьян-Мар, ул. им 60-летия Октября, д. 70</t>
  </si>
  <si>
    <t>Ненецкий автономный округ, г. Нарьян-Мар, пер. Сахалинский, д. 35</t>
  </si>
  <si>
    <t>г. Нарьян-Мар, пер. 1-й, д. 5</t>
  </si>
  <si>
    <t>г. Нарьян-Мар, ул. Мира, д. 5</t>
  </si>
  <si>
    <t>г. Нарьян-Мар, пер. Сахалинский, д. 6</t>
  </si>
  <si>
    <t>г. Нарьян-Мар, пер. Рождественский, д. 10</t>
  </si>
  <si>
    <t>г. Нарьян-Мар, ул. Мира, д. 22</t>
  </si>
  <si>
    <t>г. Нарьян-Мар, ул. Набережная, д. 30</t>
  </si>
  <si>
    <t>г. Нарьян-Мар, ул. им 60-летия Октября, д. 93А</t>
  </si>
  <si>
    <t>г. Нарьян-Мар, пер. Лесной, д. 24</t>
  </si>
  <si>
    <t>г. Нарьян-Мар, ул. Морская, д. 36</t>
  </si>
  <si>
    <t>Ненецкий автономный округ, г. Нарьян-Мар, ул. Бондарная, д. 19</t>
  </si>
  <si>
    <t>г. Нарьян-Мар, пер. Лесной, д. 4</t>
  </si>
  <si>
    <t>Ненецкий автономный округ, г. Нарьян-Мар, ул. Юбилейная, д. 43</t>
  </si>
  <si>
    <t>г. Нарьян-Мар, ул. Бондарная, д. 18</t>
  </si>
  <si>
    <t>г. Нарьян-Мар, пер. Малый Качгорт, д. 13</t>
  </si>
  <si>
    <t>г. Нарьян-Мар, ул. им 60-летия Октября, д. 49</t>
  </si>
  <si>
    <t>г. Нарьян-Мар, ул. Морская, д. 6</t>
  </si>
  <si>
    <t>г. Нарьян-Мар, ул. Юбилейная, д. 49, корп. а</t>
  </si>
  <si>
    <t>г. Нарьян-Мар, ул. Зимняя, д. 2А</t>
  </si>
  <si>
    <t>г. Нарьян-Мар, пер. Сахалинский, д. 13</t>
  </si>
  <si>
    <t>Ненецкий автономный округ, городской округ «Город Нарьян-Мар», г. Нарьян-Мар, ул. Красная, д. 10, корп. А</t>
  </si>
  <si>
    <t>Ненецкий автономный округ, г Нарьян-Мар, ул Комсомольская</t>
  </si>
  <si>
    <t>г. Нарьян-Мар, пер. Малый Качгорт, д. 15</t>
  </si>
  <si>
    <t>г. Нарьян-Мар, ул. им 60-летия Октября, д. 95</t>
  </si>
  <si>
    <t>г. Нарьян-Мар, ул. им 60-летия Октября, д. 60</t>
  </si>
  <si>
    <t>г. Нарьян-Мар, ул. им 60-летия Октября, д. 75А</t>
  </si>
  <si>
    <t>Российская Федерация, Ненецкий автономный округ, Городской округ Город Нарьян-Мар, г. Нарьян-Мар, ул. Прибрежная, дом №2</t>
  </si>
  <si>
    <t>Российская Федерация, Ненецкий автономный округ, г. Нарьян-Мар, пер. Банный, дом №10</t>
  </si>
  <si>
    <t>г. Нарьян-Мар, пер. Сахалинский, д. 26</t>
  </si>
  <si>
    <t>г. Нарьян-Мар, ул. Юбилейная, д. 44А</t>
  </si>
  <si>
    <t>Ненецкий автономный округ, г. Нарьян-Мар, пер. Лесной, д. 18</t>
  </si>
  <si>
    <t>Ненецкий автономный округ, г. Нарьян-Мар, ул. им 60-летия Октября, д. 56А</t>
  </si>
  <si>
    <t>Ненецкий автономный округ, г Нарьян-Мар, ул Мира, д 11</t>
  </si>
  <si>
    <t>г. Нарьян-Мар, ул. Морская, д. 27</t>
  </si>
  <si>
    <t>г. Нарьян-Мар, ул. Красная, д. 14А</t>
  </si>
  <si>
    <t>г. Нарьян-Мар, ул. Мира, д. 7, корп. Б</t>
  </si>
  <si>
    <t>г. Нарьян-Мар, пер. 1-й, д. 4</t>
  </si>
  <si>
    <t>г. Нарьян-Мар, пер. Лесной, д. 22</t>
  </si>
  <si>
    <t>Ненецкий автономный округ, г. Нарьян-Мар, пер. Лесной, д. 17</t>
  </si>
  <si>
    <t>г. Нарьян-Мар, ул. Южная, д. 19</t>
  </si>
  <si>
    <t>г. Нарьян-Мар, пер. Полевой, д. 7</t>
  </si>
  <si>
    <t>г. Нарьян-Мар, ул. Речная, д. 13</t>
  </si>
  <si>
    <t>г. Нарьян-Мар, ул. Песчаная, д. 4</t>
  </si>
  <si>
    <t>г. Нарьян-Мар, ул. Бондарная, д. 20</t>
  </si>
  <si>
    <t>г. Нарьян-Мар, ул. Мира, д. 27</t>
  </si>
  <si>
    <t>г. Нарьян-Мар, пер. Высоцкого, д. 14</t>
  </si>
  <si>
    <t>Ненецкий автономный округ, городской округ город Нарьян-Мар, г.Нарьян-Мар, пер. Рождественский, д. 18</t>
  </si>
  <si>
    <t>г. Нарьян-Мар, ул. Зимняя, д. 12</t>
  </si>
  <si>
    <t>г. Нарьян-Мар, ул. Морская, д. 34</t>
  </si>
  <si>
    <t>г. Нарьян-Мар, ул. Печорская, д. 1</t>
  </si>
  <si>
    <t>г. Нарьян-Мар, ул. Юбилейная, д. 51</t>
  </si>
  <si>
    <t>г. Нарьян-Мар, ул. им 60-летия Октября, д. 9</t>
  </si>
  <si>
    <t>г. Нарьян-Мар, пер. Малый Качгорт, д. 17</t>
  </si>
  <si>
    <t>Ненецкий автономный округ, "Городской округ "Город Нарьян-Мар", г. Нарьян-Мар, ул. Полярных летчиков, д. 18</t>
  </si>
  <si>
    <t>г. Нарьян-Мар, ул. Юбилейная, д. 18</t>
  </si>
  <si>
    <t>г. Нарьян-Мар, ул. им 60-летия Октября, д. 54</t>
  </si>
  <si>
    <t>Ненецкий автономный округ, г.Нарьян-Мар, ул.Морская, д.26</t>
  </si>
  <si>
    <t>Ненецкий автономный округ, г. Нарьян-Мар, ул. Светлая, д. 11</t>
  </si>
  <si>
    <t>г. Нарьян-Мар, ул. им 60-летия Октября, д. 45Б</t>
  </si>
  <si>
    <t>Российская Федерация, Ненецкий автономный округ, г. Нарьян-Мар, пер. Мартина Ульсена, д. 24</t>
  </si>
  <si>
    <t>Ненецкий автономный округ, г. Нарьян-Мар, ул. Совхозная, д. 1А</t>
  </si>
  <si>
    <t>г. Нарьян-Мар, пер. Сахалинский, д. 1, корп. а</t>
  </si>
  <si>
    <t>г. Нарьян-Мар, ул. Юбилейная, д. 15</t>
  </si>
  <si>
    <t>г. Нарьян-Мар, ул. Печорская, д. 24</t>
  </si>
  <si>
    <t>г. Нарьян-Мар, ул. Мира, д. 60</t>
  </si>
  <si>
    <t>г. Нарьян-Мар, ул. Юбилейная, д. 63</t>
  </si>
  <si>
    <t>г. Нарьян-Мар, ул. Юбилейная, д. 25</t>
  </si>
  <si>
    <t>г. Нарьян-Мар, пер. Дорожный, д. 5</t>
  </si>
  <si>
    <t>Ненецкий автономный округ, г. Нарьян-Мар, ул. Рыбников, д. 20А</t>
  </si>
  <si>
    <t>г. Нарьян-Мар, ул. им 60-летия Октября, д. 55А</t>
  </si>
  <si>
    <t>г. Нарьян-Мар, ул. Зимняя, д. 7</t>
  </si>
  <si>
    <t>Ненецкий автономный округ, г. Нарьян-Мар, ул. 60 лет Октября, д.72А</t>
  </si>
  <si>
    <t>Ненецкий автономный округ, г. Нарьян-Мар, ул. Юбилейная, д. 53</t>
  </si>
  <si>
    <t>Ненецкий автономный округ, городской округ "Город Нарьян-Мар", г. Нарьян-Мар, ул. Березовая, д. 10</t>
  </si>
  <si>
    <t>г. Нарьян-Мар, пер. 1-й, д. 2</t>
  </si>
  <si>
    <t>г. Нарьян-Мар, ул. Юбилейная, д. 27</t>
  </si>
  <si>
    <t>г. Нарьян-Мар, ул. Юбилейная, д. 28</t>
  </si>
  <si>
    <t>г. Нарьян-Мар, пер. им Н.Г.Антипина, д. 6</t>
  </si>
  <si>
    <t>Ненецкий автономный округ, городской округ "Город Нарьян-Мар", г. Нарьян-Мар, ул. Зеленая, д. 30</t>
  </si>
  <si>
    <t>Ненецкий автономный округ, Муниципальное образование "Городской округ "Город Нарьян-Мар", г. Нарьян-Мар, ул. Юбилейная, д. 69</t>
  </si>
  <si>
    <t>г. Нарьян-Мар, ул. им 60-летия Октября, д. 39Б</t>
  </si>
  <si>
    <t>г. Нарьян-Мар, ул. Бондарная, д. 15, корп. А</t>
  </si>
  <si>
    <t>Ненецкий автономный округ, г. Нарьян-Мар, пер. Брусничный, д. 9</t>
  </si>
  <si>
    <t>г. Нарьян-Мар, ул. Песчаная, д. 8</t>
  </si>
  <si>
    <t>г. Нарьян-Мар, пер. Лесной, д. 9</t>
  </si>
  <si>
    <t>Ненецкий автономный округ, городской округ "город Нарьян-Мар", г. Нарьян-Мар, ул. Мира, д. 4</t>
  </si>
  <si>
    <t>Ненецкий автономный округ, г. Нарьян-Мар, пер. Брусничный, д. 15</t>
  </si>
  <si>
    <t>Ненецкий автономный округ, МО "Городской округ "Город Нарьян-Мар", г. Нарьян-Мар, пер. Брусничный, д. 10</t>
  </si>
  <si>
    <t>г. Нарьян-Мар, пер. Малый Качгорт, д. 11А</t>
  </si>
  <si>
    <t>г. Нарьян-Мар, ул. Мурманская, д. 12</t>
  </si>
  <si>
    <t>Ненецкий автономный округ, г. Нарьян-Мар, ул. Юбилейная, д. 22Б</t>
  </si>
  <si>
    <t>Ненецкий автономный округ, г. Нарьян-Мар, ул. Песчаная, д. 3</t>
  </si>
  <si>
    <t>г. Нарьян-Мар, пер. Полевой, д. 10</t>
  </si>
  <si>
    <t>г. Нарьян-Мар, ул. Мира, д. 66</t>
  </si>
  <si>
    <t>г. Нарьян-Мар, ул. им 60-летия Октября, д. 14А</t>
  </si>
  <si>
    <t>Ненецкий автономный округ, г. Нарьян-Мар, ул. Светлая, (Старый аэропорт)</t>
  </si>
  <si>
    <t>Ненецкий автономный округ, г. Нарьян-Мар, ул. им 60-летия Октября, д. 61</t>
  </si>
  <si>
    <t>г. Нарьян-Мар, ул. Мира, д. 12</t>
  </si>
  <si>
    <t>г. Нарьян-Мар, ул. Южная, д. 25</t>
  </si>
  <si>
    <t>Ненецкий автономный округ, МО "ГО "Город Нарьян-Мар", г. Нарьян-Мар, ул. Мурманская, д. 15</t>
  </si>
  <si>
    <t>Ненецкий автономный округ, городской округ "Город Нарьян-Мар", г. Нарьян-Мар, ул. Аэродромная, д. 15</t>
  </si>
  <si>
    <t>г. Нарьян-Мар, ул. Мира, д. 72</t>
  </si>
  <si>
    <t>г. Нарьян-Мар, пер. Весенний, д. 2</t>
  </si>
  <si>
    <t>г. Нарьян-Мар, ул. Юбилейная, д. 58</t>
  </si>
  <si>
    <t>г. Нарьян-Мар, ул. Мира, д. 10</t>
  </si>
  <si>
    <t>г. Нарьян-Мар, ул. Юбилейная, д. 68Б</t>
  </si>
  <si>
    <t>г. Нарьян-Мар, ул. Набережная, д. 28</t>
  </si>
  <si>
    <t>г. Нарьян-Мар, ул. Оленная, д. 16</t>
  </si>
  <si>
    <t>г. Нарьян-Мар, ул. Зимняя, д. 3А</t>
  </si>
  <si>
    <t>Ненецкий автономный округ, г. Нарьян-Мар, пер. М. Ульсона, д. 2</t>
  </si>
  <si>
    <t>Ненецкий автономный округ, г. Нарьян-Мар, пер. Брусничный, д. 13</t>
  </si>
  <si>
    <t>г. Нарьян-Мар, пер. Высоцкого, д. 2А</t>
  </si>
  <si>
    <t>г. Нарьян-Мар, пер. Малый Качгорт, д. 13Г</t>
  </si>
  <si>
    <t>Ненецкий автономный округ, г. Нарьян-Мар, ул. Рябиновая, д. 20</t>
  </si>
  <si>
    <t>Ненецкий автономный округ, МО "Городской округ "Город Нарьян-Мар", г. Нарьян-Мар, ул. Радужная, д. 8</t>
  </si>
  <si>
    <t>г. Нарьян-Мар, пер. Сахалинский, д. 10</t>
  </si>
  <si>
    <t>г. Нарьян-Мар, ул. Красная, д. 9</t>
  </si>
  <si>
    <t>Ненецкий автономный округ, МО "Городской округ "Город Нарьян-Мар", г. Нарьян-Мар, пер. Брусничный, д. 21</t>
  </si>
  <si>
    <t>г. Нарьян-Мар, ул. Мира, д. 5А</t>
  </si>
  <si>
    <t>г. Нарьян-Мар, ул. Речная, д. 12А</t>
  </si>
  <si>
    <t>Ненецкий автономный округ, г. Нарьян-Мар, ул. им 60-летия Октября, д. 74А</t>
  </si>
  <si>
    <t>г. Нарьян-Мар, ул. им 60-летия Октября, д. 62А</t>
  </si>
  <si>
    <t>г. Нарьян-Мар, пер. Сахалинский, д. 35</t>
  </si>
  <si>
    <t>г. Нарьян-Мар, ул. Юбилейная, д. 51А</t>
  </si>
  <si>
    <t>Ненецкий автономный округ, МО "ГО "Город Нарьян-Мар", г. Нарьян-Мар, пер. Брусничный, д. 8</t>
  </si>
  <si>
    <t>Ненецкий автономный округ, городской округ "Город Нарьян-Мар", г. Нарьян-Мар, ул. Бондарная, д.4</t>
  </si>
  <si>
    <t>Ненецкий автономный округ, г.Нарьян-Мар, ул.Бондарная, д.8</t>
  </si>
  <si>
    <t>Ненецкий автономный округ, городской округ "Город Нарьян-Мар", г. Нарьян-Мар, пер. Мартина Ульсена, дом №4</t>
  </si>
  <si>
    <t>пер. Брусничный, д.6, лит.А</t>
  </si>
  <si>
    <t>Ненецкий автономный округ, г. Нарьян-Мар, ул. Берёзовая, д. 5</t>
  </si>
  <si>
    <t>г. Нарьян-Мар, ул. Морская, д. 33</t>
  </si>
  <si>
    <t>г. Нарьян-Мар, ул. Юбилейная, д. 67</t>
  </si>
  <si>
    <t>Ненецкий автономный округ, городской округ "Город Нарьян-Мар", г. Нарьян-Мар, пер. Брусничный, д. 11</t>
  </si>
  <si>
    <t>г. Нарьян-Мар, ул. им 60-летия Октября, д. 89</t>
  </si>
  <si>
    <t>Ненецкий автономный округ, г. Нарьян-Мар, ул. 60-лет Октября, д. 68А</t>
  </si>
  <si>
    <t>г. Нарьян-Мар, ул. Юбилейная, д. 12</t>
  </si>
  <si>
    <t>г. Нарьян-Мар, ул. Комсомольская, д. 22</t>
  </si>
  <si>
    <t>Ненецкий автономный округ, г. Нарьян-Мар, ул. Школьная, д. 1А</t>
  </si>
  <si>
    <t>Ненецкий автономный округ, г. Нарьян-Мар, пер. Полевой, д. 8</t>
  </si>
  <si>
    <t>Ненецкий автономный округ, г. Нарьян-Мар, ул. Юбилейная, д. 17А</t>
  </si>
  <si>
    <t>Российская Федерация, Ненецкий автономный округ, городской округ "Город Нарьян-Мар", город Нарьян-Мар, ул. Мира, дом №84</t>
  </si>
  <si>
    <t>Ненецкий автономный округ, г. Нарьян-Мар, пер. Ольховый, д. 3</t>
  </si>
  <si>
    <t>г. Нарьян-Мар, ул. Южная, д. 27</t>
  </si>
  <si>
    <t>Ненецкий автономный округ, муниципальное образование "Городской округ "Город Нарьян-Мар", г. Нарьян-Мар, ул. Бондарная, д. 3А</t>
  </si>
  <si>
    <t>г. Нарьян-Мар, ул. Мира, д. 39</t>
  </si>
  <si>
    <t>Ненецкий автономный округ, г. Нарьян-Мар, ул. Юбилейная, д. 46</t>
  </si>
  <si>
    <t>Ненецкий автономный округ, городской округ "Город Нарьян-Мар", г. Нарьян-Мар, пер. Малый Качгорт, дом №12Г</t>
  </si>
  <si>
    <t>г. Нарьян-Мар, ул. Российская, д. 3</t>
  </si>
  <si>
    <t>Ненецкий автономный округ, г.Нарьян-Мар, пер.Снежный, д.6Б</t>
  </si>
  <si>
    <t>г. Нарьян-Мар, ул. Юбилейная, д. 35А</t>
  </si>
  <si>
    <t>г. Нарьян-Мар, ул. им 60-летия Октября, д. 54В</t>
  </si>
  <si>
    <t>г. Нарьян-Мар, ул. им 60-летия Октября, д. 70Б</t>
  </si>
  <si>
    <t>г. Нарьян-Мар, ул. им 60-летия Октября, д. 73</t>
  </si>
  <si>
    <t>Ненецкий автономный округ, "Городской округ "Город Нарьян-Мар", г. Нарьян-Мар, ул. Печорская, д. 30</t>
  </si>
  <si>
    <t>г. Нарьян-Мар, ул. Юбилейная, д. 85</t>
  </si>
  <si>
    <t>г. Нарьян-Мар, ул. им 60-летия Октября, д. 59</t>
  </si>
  <si>
    <t>г. Нарьян-Мар, проезд. Качгортский, д. 8</t>
  </si>
  <si>
    <t>Ненецкий автономный округ, г.Нарьян-Мар, пер.Снежный, д.6А</t>
  </si>
  <si>
    <t>Ненецкий автономный округ, городской округ "Город Нарьян-Мар", г. Нарьян-Мар, пер. Мартина Ульсена, д. 18</t>
  </si>
  <si>
    <t>г. Нарьян-Мар, пер. Высоцкого, д. 4</t>
  </si>
  <si>
    <t>Ненецкий автономный округ, г.Нарьян-Мар, ул.Речная, д.8</t>
  </si>
  <si>
    <t>г. Нарьян-Мар, ул. Российская, д. 14</t>
  </si>
  <si>
    <t>Ненецкий автономный округ, г.Нарьян-Мар, ул.Рябиновая, д.5</t>
  </si>
  <si>
    <t>Ненецкий автономный округ, МО "Городской округ "Город Нарьян-Мар", г. Нарьян-Мар, пер. Высоцкого, д.3</t>
  </si>
  <si>
    <t>г. Нарьян-Мар, ул. им 60-летия Октября, д. 62Г</t>
  </si>
  <si>
    <t>г. Нарьян-Мар, ул. Красная, д. 25</t>
  </si>
  <si>
    <t>г. Нарьян-Мар, пер. Рождественский, д. 3</t>
  </si>
  <si>
    <t>г. Нарьян-Мар, ул. Красная, д. 17</t>
  </si>
  <si>
    <t>г. Нарьян-Мар, пер. Высоцкого, д. 9</t>
  </si>
  <si>
    <t>г. Нарьян-Мар, ул. им 60-летия Октября, д. 62</t>
  </si>
  <si>
    <t>г. Нарьян-Мар, пер. Сахалинский, д. 28</t>
  </si>
  <si>
    <t>Ненецкий автономный округ, городской округ "Город Нарьян-Мар", г. Нарьян-Мар, ул. им. 60-летия Октября, д.54, корп. Б</t>
  </si>
  <si>
    <t>Ненецкий автономный округ, МО "Городской округ "Город Нарьян-Мар", г. Нарьян-Мар, ул. Березовая, д. 4</t>
  </si>
  <si>
    <t>г. Нарьян-Мар, пер. Малый Качгорт, д. 12А</t>
  </si>
  <si>
    <t>г. Нарьян-Мар, пер. Малый Качгорт, д. 6</t>
  </si>
  <si>
    <t>г. Нарьян-Мар, ул. Морская, д. 16</t>
  </si>
  <si>
    <t>г. Нарьян-Мар, пер. Дорожный, д. 3</t>
  </si>
  <si>
    <t>Ненецкий автономный округ, гор. Нарьян-Мар, ул. 60 лет Октября, дом 57А</t>
  </si>
  <si>
    <t>г. Нарьян-Мар, ул. им 60-летия Октября, д. 68Б</t>
  </si>
  <si>
    <t>г. Нарьян-Мар, ул. Российская, д. 19</t>
  </si>
  <si>
    <t>г. Нарьян-Мар, пер. Лесной, д. 24А</t>
  </si>
  <si>
    <t>г. Нарьян-Мар, ул. Бондарная, д. 12, корп. А</t>
  </si>
  <si>
    <t>г. Нарьян-Мар, пер. Сахалинский, д. 11</t>
  </si>
  <si>
    <t>г. Нарьян-Мар, проезд. Качгортский, д. 12</t>
  </si>
  <si>
    <t>г. Нарьян-Мар, ул. им А.Ф.Титова, д. 9</t>
  </si>
  <si>
    <t>г. Нарьян-Мар, ул. Песчаная, д. 9</t>
  </si>
  <si>
    <t>г. Нарьян-Мар, ул. Юбилейная, д. 29А</t>
  </si>
  <si>
    <t>Ненецкий автономный округ, г. Нарьян-Мар, пер. Малый Качгорт, д. 21</t>
  </si>
  <si>
    <t>Ненецкий автономный округ, г. Нарьян-Мар, ул. Рыбников, д. 25А</t>
  </si>
  <si>
    <t>г. Нарьян-Мар, ул. им 60-летия Октября, д. 59Б</t>
  </si>
  <si>
    <t>Ненецкий автономный округ, г. Нарьян-Мар, ул. им.Василия Ледкова, д. 9</t>
  </si>
  <si>
    <t>Ненецкий автономный округ, г. Нарьян-Мар, ул. Мурманская, д. 10А</t>
  </si>
  <si>
    <t>г. Нарьян-Мар, ул. им 60-летия Октября, д. 50Г</t>
  </si>
  <si>
    <t>Ненецкий автономный округ, г. Нарьян-Мар, ул. Набережная, д. 15</t>
  </si>
  <si>
    <t>Ненецкий автономный округ, МО "ГО "Город Нарьян-Мар", г. Нарьян-Мар, пер. Малый Качгорт, д. 1</t>
  </si>
  <si>
    <t>г. Нарьян-Мар, ул. Светлая, д. 1</t>
  </si>
  <si>
    <t>Ненецкий автономный округ, г. Нарьян-Мар, пер. М.Баева, д. 13Б</t>
  </si>
  <si>
    <t>Ненецкий автономный округ, г. Нарьян-Мар, пер. им. Н.Г.Антипина, д. 1</t>
  </si>
  <si>
    <t>г. Нарьян-Мар, ул. им 60-летия Октября, д. 76</t>
  </si>
  <si>
    <t>Ненецкий автономный округ, г. Нарьян-Мар, ул. Российская, д. 7</t>
  </si>
  <si>
    <t>Ненецкий автономный округ, г. Нарьян-Мар, пер. 2-й, д. 9</t>
  </si>
  <si>
    <t>г. Нарьян-Мар, ул. Первомайская, д. 25</t>
  </si>
  <si>
    <t>г. Нарьян-Мар, ул. Рябиновая, д. 18</t>
  </si>
  <si>
    <t>г. Нарьян-Мар, ул. Мурманская, д. 4</t>
  </si>
  <si>
    <t>Ненецкий автономный округ, городской округ "Город Нарьян - Мар", г. Нарьян-Мар, ул. Пустозерская, д. 5 А</t>
  </si>
  <si>
    <t>Ненецкий автономный округ, городской округ "Город Нарьян-Мар", г. Нарьян-Мар, пер. Рождественский, дом № 14</t>
  </si>
  <si>
    <t>г. Нарьян-Мар, ул. Набережная, д. 26</t>
  </si>
  <si>
    <t>Ненецкий автономный округ, г. Нарьян-Мар, ул. Печорская, д. 5А</t>
  </si>
  <si>
    <t>Ненецкий автономный округ, г. Нарьян-Мар, ул. Рябиновая, д. 7</t>
  </si>
  <si>
    <t>Ненецкий автономный округ, г. Нарьян-Мар, пер. им Н.Г.Антипина, д. 12</t>
  </si>
  <si>
    <t>Ненецкий автономный округ, г. Нарьян-Мар, ул. Рыбников, д. 30А</t>
  </si>
  <si>
    <t>Ненецкий автономный округ, г. Нарьян-Мар, ул. им 60-летия Октября, д. 60Б</t>
  </si>
  <si>
    <t>Ненецкий автономный округ, г. Нарьян-Мар, ул. Юбилейная, д. 41</t>
  </si>
  <si>
    <t>г. Нарьян-Мар, ул. Российская, д. 23</t>
  </si>
  <si>
    <t>г. Нарьян-Мар, ул. Комсомольская, д. 3А</t>
  </si>
  <si>
    <t>Ненецкий автономный округ, г.Нарьян-Мар, ул.Рыбников, д.5А</t>
  </si>
  <si>
    <t>Ненецкий автономный округ, г. Нарьян-Мар, ул. Рыбников, д. 5а</t>
  </si>
  <si>
    <t>Российская Федерация, Ненецкий автономный округ, город Нарьян-Мар, улица им. Н.Е.Сапрыгина, дом № 14А</t>
  </si>
  <si>
    <t>Ненецкий автономный округ, г.Нарьян-Мар, пер.Мартина Ульсена, д.9</t>
  </si>
  <si>
    <t>г. Нарьян-Мар, ул. Рябиновая, д. 9</t>
  </si>
  <si>
    <t>г. Нарьян-Мар, ул. им А.Ф.Титова, д. 11</t>
  </si>
  <si>
    <t>г. Нарьян-Мар, ул. Юбилейная, д. 72</t>
  </si>
  <si>
    <t>г. Нарьян-Мар, пер. Сахалинский</t>
  </si>
  <si>
    <t>Ненецкий автономный округ, г. Нарьян-Мар, ул. Светлая, д. 15</t>
  </si>
  <si>
    <t>Ненецкий автономный округ, г. Нарьян-Мар, пер. Биржевой, д. №1А</t>
  </si>
  <si>
    <t>Ненецкий автономный округ, г. Нарьян-Мар, ул. Мурманская, д. 10</t>
  </si>
  <si>
    <t>Ненецкий автономный округ, городской округ "Город Нарьян-Мар", г. Нарьян-Мар, пер. Полевой, д. 13</t>
  </si>
  <si>
    <t>Российская Федерация, Ненецкий автономный округ, г. Нарьян-Мар, ул. Рябиновая, д. 12</t>
  </si>
  <si>
    <t>г. Нарьян-Мар, пер. Малый Качгорт, д. 13А</t>
  </si>
  <si>
    <t>г. Нарьян-Мар, ул. Заводская, д. 6</t>
  </si>
  <si>
    <t>Ненецкий автономный округ, г. Нарьян-Мар, пер. Брусничный, д. 2</t>
  </si>
  <si>
    <t>Ненецкий автономный округ, г.Нарьян-Мар, ул.Рябиновая, д.13</t>
  </si>
  <si>
    <t>Ненецкий автономный округ, г. Нарьян-Мар, пер. Биржевой, д. 4</t>
  </si>
  <si>
    <t>Ненецкий автономный округ, г. Нарьян-Мар, ул. Светлая, д. 36</t>
  </si>
  <si>
    <t>г. Нарьян-Мар, ул. Юбилейная, д. 62</t>
  </si>
  <si>
    <t>г. Нарьян-Мар, ул. Юбилейная, д. 66, корп. а</t>
  </si>
  <si>
    <t>г. Нарьян-Мар, ул. Бондарная, д. 6</t>
  </si>
  <si>
    <t>Ненецкий автономный округ, г. Нарьян-Мар, пер. Малый Качгорт, д. 24</t>
  </si>
  <si>
    <t>Ненецкий автономный округ, г. Нарьян-Мар, ул. Пустозерская, д. 3Б</t>
  </si>
  <si>
    <t>Ненецкий автономный округ, город Нарьян-Мар, ул. Первомайская, д. 21А</t>
  </si>
  <si>
    <t>Ненецкий автономный округ, г.Нарьян-Мар, ул.Юбилейная, д.12А</t>
  </si>
  <si>
    <t>Ненецкий автономный округ, Городской округ "Город Нарьян-Мар", г. Нарьян-Мар, пер. им. Н.Г.Антипина, д. 20</t>
  </si>
  <si>
    <t>Ненецкий автономный округ, г. Нарьян-Мар, ул. Полярных летчиков, д. 3</t>
  </si>
  <si>
    <t>г. Нарьян-Мар, проезд. Качгортский, д. 6</t>
  </si>
  <si>
    <t>г. Нарьян-Мар, ул. им 60-летия Октября, д. 52Б</t>
  </si>
  <si>
    <t>г. Нарьян-Мар, ул. Рябиновая, д. 10</t>
  </si>
  <si>
    <t>Ненецкий автономный округ, г. Нарьян-Мар, ул. Красная, д. 1</t>
  </si>
  <si>
    <t>г. Нарьян-Мар, ул. им 60-летия Октября, д. 69Б</t>
  </si>
  <si>
    <t>Ненецкий автономный округ, г. Нарьян-Мар, ул. им 60-летия Октября, д. 50Д</t>
  </si>
  <si>
    <t>Ненецкий автономный округ, городской округ "Город Нарьян-Мар", г. Нарьян-Мар, ул. им. 60-летия Октября, д. 13</t>
  </si>
  <si>
    <t>г. Нарьян-Мар, ул. им 60-летия Октября, д. 74Б</t>
  </si>
  <si>
    <t>г. Нарьян-Мар, ул. Комсомольская, д. 8А</t>
  </si>
  <si>
    <t>Ненецкий автономный округ, г. Нарьян-Мар, ул. Полярная, д. 35А</t>
  </si>
  <si>
    <t>г. Нарьян-Мар, пер. Лесной, д. 21А</t>
  </si>
  <si>
    <t>г. Нарьян-Мар, пер. Высоцкого, д. 2</t>
  </si>
  <si>
    <t>г. Нарьян-Мар, пер. Сахалинский, д. 14</t>
  </si>
  <si>
    <t>г. Нарьян-Мар, ул. Комсомольская, д. 9</t>
  </si>
  <si>
    <t>г. Нарьян-Мар, ул. Мира, д. 31</t>
  </si>
  <si>
    <t>г. Нарьян-Мар, ул. Комсомольская, д. 17</t>
  </si>
  <si>
    <t>г. Нарьян-Мар, ул. Юбилейная, д. 19</t>
  </si>
  <si>
    <t>г. Нарьян-Мар, ул. Печорская, д. 17</t>
  </si>
  <si>
    <t>г. Нарьян-Мар, ул. Комсомольская, д. 13</t>
  </si>
  <si>
    <t>Ненецкий автономный округ, г. Нарьян-Мар, ул. Комсомольская, д. 26</t>
  </si>
  <si>
    <t>г. Нарьян-Мар, ул. Набережная, д. 29</t>
  </si>
  <si>
    <t>г. Нарьян-Мар, ул. Юбилейная, д. 8А</t>
  </si>
  <si>
    <t>г. Нарьян-Мар, ул. Мира, д. 26</t>
  </si>
  <si>
    <t>г. Нарьян-Мар, ул. Морская, д. 2</t>
  </si>
  <si>
    <t>г. Нарьян-Мар, ул. Морская, д. 21</t>
  </si>
  <si>
    <t>г. Нарьян-Мар, ул. Комсомольская, д. 28А</t>
  </si>
  <si>
    <t>г. Нарьян-Мар, ул. Мира, д. 33</t>
  </si>
  <si>
    <t>г. Нарьян-Мар, ул. Песчаная, д. 5</t>
  </si>
  <si>
    <t>Ненецкий автономный округ, г. Нарьян-Мар, ул. Комсомольская, д. 1</t>
  </si>
  <si>
    <t>г. Нарьян-Мар, ул. Мира, д. 50</t>
  </si>
  <si>
    <t>г. Нарьян-Мар, ул. Мира, д. 74</t>
  </si>
  <si>
    <t>г. Нарьян-Мар, ул. Мира, д. 25</t>
  </si>
  <si>
    <t>г. Нарьян-Мар, ул. Комсомольская, д. 28</t>
  </si>
  <si>
    <t>г. Нарьян-Мар, ул. Комсомольская, д. 33</t>
  </si>
  <si>
    <t>г. Нарьян-Мар, ул. им 60-летия Октября, д. 99</t>
  </si>
  <si>
    <t>г. Нарьян-Мар, ул. Мира, д. 59</t>
  </si>
  <si>
    <t>Ненецкий автономный округ, г. Нарьян-Мар, ул. Совхозная, д. 4</t>
  </si>
  <si>
    <t>г. Нарьян-Мар, ул. Юбилейная, д. 17</t>
  </si>
  <si>
    <t>г. Нарьян-Мар, пер. Сахалинский, д. 8А</t>
  </si>
  <si>
    <t>г. Нарьян-Мар, ул. им 60-летия Октября, д. 60А</t>
  </si>
  <si>
    <t>Ненецкий автономный округ, Городской округ "Город Нарьян-Мар", г. Нарьян-Мар, ул. Комсомольская, д. 10А</t>
  </si>
  <si>
    <t>г. Нарьян-Мар, ул. Комсомольская, д. 10А</t>
  </si>
  <si>
    <t>Российская Федерация, Ненецкий автономный округ, городской округ "Город Нарьян-Мар",  город Нарьян-Мар, улица Прибрежная, дом № 4</t>
  </si>
  <si>
    <t>г. Нарьян-Мар, ул. Печорская, д. 33</t>
  </si>
  <si>
    <t>г. Нарьян-Мар, ул. Рябиновая, д. 14</t>
  </si>
  <si>
    <t>г. Нарьян-Мар, ул. Юбилейная, д. 66Б</t>
  </si>
  <si>
    <t>г. Нарьян-Мар, ул. Комсомольская, д. 10</t>
  </si>
  <si>
    <t>г. Нарьян-Мар, ул. им 60-летия Октября, д. 69А</t>
  </si>
  <si>
    <t>г. Нарьян-Мар, пер. Дорожный, д. 4</t>
  </si>
  <si>
    <t>г. Нарьян-Мар, пер. Дорожный, д. 8</t>
  </si>
  <si>
    <t>г. Нарьян-Мар, ул. Школьная, д. 53</t>
  </si>
  <si>
    <t>г. Нарьян-Мар, пер. Полевой, д. 6</t>
  </si>
  <si>
    <t>г. Нарьян-Мар, ул. Рыбников, д. 20</t>
  </si>
  <si>
    <t>г. Нарьян-Мар, ул. Комсомольская, д. 26А</t>
  </si>
  <si>
    <t>г. Нарьян-Мар, ул. Светлая, д. 24</t>
  </si>
  <si>
    <t>г. Нарьян-Мар, ул. Авиаторов, д. 17Б</t>
  </si>
  <si>
    <t>г. Нарьян-Мар, пер. Рождественский, д. 5</t>
  </si>
  <si>
    <t>г. Нарьян-Мар, ул. Рябиновая, д. 16</t>
  </si>
  <si>
    <t>г. Нарьян-Мар, ул. Юбилейная, д. 47А</t>
  </si>
  <si>
    <t>г. Нарьян-Мар, ул. Светлая, д. 9</t>
  </si>
  <si>
    <t>г. Нарьян-Мар, пер. Лесной, д. 25</t>
  </si>
  <si>
    <t>г. Нарьян-Мар, ул. Совхозная, д. 5А</t>
  </si>
  <si>
    <t>г. Нарьян-Мар, пер. Дорожный, д. 12</t>
  </si>
  <si>
    <t>Ненецкий автономный округ, п.Сахалинский, д.52а</t>
  </si>
  <si>
    <t>г. Нарьян-Мар, ул. Рябиновая, д. 30</t>
  </si>
  <si>
    <t>г. Нарьян-Мар, ул. Мурманская, д. 13</t>
  </si>
  <si>
    <t>Ненецкий автономный округ, г. Нарьян-Мар, ул. Комсомольская, д. 7</t>
  </si>
  <si>
    <t>Ненецкий автономный округ, г.Нарьян-Мар, ул.Юбилейная, д.46А</t>
  </si>
  <si>
    <t>Ненецкий автономный округ, п. Искателей, пер. Газовиков, д. 27А</t>
  </si>
  <si>
    <t>Заполярный</t>
  </si>
  <si>
    <t>р-н. Заполярный, рп. Искателей, пер. Газовиков, д. 27А</t>
  </si>
  <si>
    <t>р-н. Заполярный, рп. Искателей, ул. Угольная, д. 3</t>
  </si>
  <si>
    <t>р-н. Заполярный, рп. Искателей, ул. Спортивная, д. 10</t>
  </si>
  <si>
    <t>Ненецкий автономный округ, Муниципальный район "Заполярный район", Городское поселение "Рабочий поселок Искателей", рп. Искателей, пер. Озерный</t>
  </si>
  <si>
    <t>Ненецкий автономный округ, муниципальный район "Заполярный район", городское поселение "Рабочий посёлок Искателей", рп Искателей, пер. Озерный, д. 34</t>
  </si>
  <si>
    <t>Ненецкий автономный округ, муниципальный район "Заполярный район", городское поселение "Рабочий поселок Искателей", рп Искателей, пер. Озерный, д. 42А</t>
  </si>
  <si>
    <t>Ненецкий автономный округ, Муниципальный район "Заполярный район", городское поселение "Рабочий поселок Искателей", рп. Искателей, проезд Лая-Вожский, д. 1</t>
  </si>
  <si>
    <t>Ненецкий автономный округ, муниципальный район "Заполярный район", городское поселение "Рабочий поселок Искателей", рп. Искателей, пер. Озерный, д. 44А</t>
  </si>
  <si>
    <t>Российская Федерация, Ненецкий автономный округ, Муниципальный район Заполярный район, городское поселение рабочий поселок Искателей, рабочий поселок Искателей, улица Березовая, дом 22</t>
  </si>
  <si>
    <t>Ненецкий автономный округ, муниципальный район "Заполярный район", городское поселение "Рабочий посёлок Искателей", рп. Искателей, ул. им. Садецкого, д. 15</t>
  </si>
  <si>
    <t>Ненецкий автономный округ, Заполярный район, Городское поселение "Рабочий поселок Искателей", п. Искателей, пер. Озерный, д. 9</t>
  </si>
  <si>
    <t>Ненецкий автономный округ, муниципальный район "Заполярный район", городское поселение "Рабочий поселок Искателей", рп. Искателей, пер. Озерный, д. 42</t>
  </si>
  <si>
    <t>р-н. Заполярный, рп. Искателей, пер. Озерный, д. 22</t>
  </si>
  <si>
    <t>Ненецкий автономный округ, МР "Заполярный район", городское поселение "Рабочий посёлок Искателей", рабочий посёлок Искателей, ул. Солнечная, д. 24</t>
  </si>
  <si>
    <t>Ненецкий автономный округ, муниципальный район "Заполярный район", городское поселение "Рабочий поселок Искателей", рп. Искателей, ул. Березовая, д. 2</t>
  </si>
  <si>
    <t>Ненецкий автономный округ, муниципальный район "Заполярный район", городское поселение "Рабочий поселок Искателей", рп Искателей, проезд Лая-Вожский, д. 3</t>
  </si>
  <si>
    <t>р-н. Заполярный, рп. Искателей, пер. Озерный, д. 16</t>
  </si>
  <si>
    <t>Ненецкий автономный округ, МР "Заполярный район", городское поселение "Рабочий посёлок Искателей", рабочий посёлок Искателей, проезд Песчаный, д.7</t>
  </si>
  <si>
    <t>р-н. Заполярный, рп. Искателей, ул. Летняя, д. 19</t>
  </si>
  <si>
    <t>Российская Федерация, Ненецкий автономный округ, Муниципальный район "Заполярный район", городское поселение "Рабочий посёлок Искателей", рабочий посёлок Искателей, пер. Озёрный, д. 27</t>
  </si>
  <si>
    <t>Ненецкий автономный округ, г. Нарьян-Мар, мкр Факел,  ул. Летняя, д. 17</t>
  </si>
  <si>
    <t>р-н. Заполярный, рп. Искателей, ул. Тиманская, д. 9</t>
  </si>
  <si>
    <t>р-н. Заполярный, рп. Искателей, ул. Тиманская, д. 2</t>
  </si>
  <si>
    <t>Ненецкий автономный округ, Муниципальное образование "Городское поселение "Рабочий поселок Искателей",  п. Искателей, пер. Озерный, д. 33</t>
  </si>
  <si>
    <t>р-н. Заполярный, рп. Искателей, ул. Строителей, д. 38</t>
  </si>
  <si>
    <t>Российская Федерация, Ненецкий автономный округ, муниципальный Заполярный  район, городское поселение рабочий поселок Искателей, рабочий поселок Искателей, переулок Озерный, дом 40</t>
  </si>
  <si>
    <t>Российская Федерация, Ненецкий автономный округ, Муниципальный район "Заполярный район", городское поселение рабочий посёлок Искателей, рабочий посёлок Искателей, улица им. Садецкого, дом 25</t>
  </si>
  <si>
    <t>Ненецкий автономный округ, муниципальный район "Заполярный район", Городское поселение "Рабочий поселок Искателей", рп. Искателей, ул. Летняя, д. 15</t>
  </si>
  <si>
    <t>Российская Федерация, Ненецкий автономный округ, Заполярный р-н, рп Искателей , ул. Солнечная, д. 8</t>
  </si>
  <si>
    <t>Российская Федерация, Ненецкий автономный округ, муниципальный район Заполярный район, городское поселение рабочий поселок Искателей, рабочий поселок Искателей, улица имени Садецкого, дом 50А</t>
  </si>
  <si>
    <t>Российская Федерациия, Ненецкий автономный округ, муниципальный район "Заполярный район", городское поселение "Рабочий посёлок Искателей", рабочий посёлок Искателей, ул. Яралова, дом11</t>
  </si>
  <si>
    <t>Ненецкий автономный округ, муниципальный район "Заполярный район", городское поселение "Рабочий посёлок Искателей", рабочий посёлок Искателей, ул. Солнечная, д. 6</t>
  </si>
  <si>
    <t>р-н. Заполярный, рп. Искателей, ул. Летняя, д. 8</t>
  </si>
  <si>
    <t>Ненецкий автономный округ, р-н Заполярный, рп. Искателей, ул. Летняя, д. 10</t>
  </si>
  <si>
    <t>Ненецкий автономный округ, Муниципальный район "Заполярный район", городское поселение "Рабочий поселок Искателей", рп. Искателей, ул. им. Садецкого, д. 9</t>
  </si>
  <si>
    <t>Ненецкий автономный округ, муниципальный район "Заполярный район", Городское поселение «Рабочий поселок Искателей», рп. Искателей, пер. Озерный, д. 37</t>
  </si>
  <si>
    <t>р-н. Заполярный, рп. Искателей, ул. Летняя, д. 5</t>
  </si>
  <si>
    <t>р-н. Заполярный, рп. Искателей, ул. Спортивная, д. 14</t>
  </si>
  <si>
    <t>Ненецкий автономный округ, р-н Заполярный, рп. Искателей, ул. Летняя, д. 3</t>
  </si>
  <si>
    <t>Ненецкий автономный округ, МО «Городское поселение «Рабочий поселок Искателей», п. Искателей, пер.Озерный, д. 26</t>
  </si>
  <si>
    <t>р-н. Заполярный, рп. Искателей, ул. Спортивная, д. 16</t>
  </si>
  <si>
    <t>Ненецкий АО, Муниципальный район Заполярный район, городское поселение "Рабочий поселок Искателей", рп. Искателей, ул. им. Садецкого, д. 43</t>
  </si>
  <si>
    <t>Ненецкий автономный округ, п. Искателей, микрорайон Факел, пер. Газовиков, д. 11А</t>
  </si>
  <si>
    <t>Ненецкий автономный округ, муниципальное образование «Городское поселение «Рабочий поселок Искателей», п. Искателей, микрорайон Факел, ул. Спортивная, д. 20</t>
  </si>
  <si>
    <t>Ненецкий автономный округ, район Заполярный, рабочий поселок Искателей, ул. Солнечная</t>
  </si>
  <si>
    <t>Российская Федерация, Ненецкий автономный округ, муниципальный район "Заполярный район", городское поселение рабочий поселок Искателей, рабочий поселок Искателей, ул. Солнечная, д. 22</t>
  </si>
  <si>
    <t>Ненецкий автономный округ, муниципальный район "Заполярный район", городское поселение "Рабочий посёлок Искателей", рп. Искателей, ул.им. Садецкого, д. 51</t>
  </si>
  <si>
    <t>Российская Федерация, Ненецкий автономный округ, муниципальный район "Заполярный район", городское поселение "Рабочий поселок Искателей", рп. Искателей, ул. Яралова, дом 21</t>
  </si>
  <si>
    <t>Ненецкий автономный округ, МО «Городской округ «Город Нарьян-Мар», г. Нарьян-Мар, ул. Березовая, д. 3</t>
  </si>
  <si>
    <t>Ненецкий автономный округ, МО «Городское поселение «Рабочий поселок Искателей», п. Искателей, пер. Озерный, д. 18</t>
  </si>
  <si>
    <t>Ненецкий автономный округ, городское поселение «Рабочий поселок Искателей», п. Искателей, пер. Озерный, д. 14</t>
  </si>
  <si>
    <t>р-н. Заполярный, рп. Искателей, ул. Летняя, д. 9</t>
  </si>
  <si>
    <t>р-н. Заполярный, рп. Искателей, ул. Солнечная, д. 2</t>
  </si>
  <si>
    <t>Российская Федерация, Ненецкий автономный округ, Муниципальный район Заполярный район, городское поселение Рабочий поселок Искателей, рабочий поселок Искателей, переулок Озерный, дом 36А</t>
  </si>
  <si>
    <t>р-н. Заполярный, рп. Искателей, ул. Летняя, д. 11</t>
  </si>
  <si>
    <t>Ненецкий автономный округ, Муниципальный район "Заполярный район", городское поселение "Рабочий поселок Искателей", рп Искателей, пер. Озерный, д. 13</t>
  </si>
  <si>
    <t>Российская Федерация, Ненецкий автономный округ, Муниципальный район "Заполярный район", городское поселение "Рабочий поселок Искателей", рп Искателей, ул. им. Садецкого, д. 36</t>
  </si>
  <si>
    <t>Ненецкий автономный округ, муниципальное образование "Городское поселение "Рабочий поселок Искателей", п. Искателей, пер. Озерный, д.29</t>
  </si>
  <si>
    <t>Ненецкий автономный округ, МР "Заполярный район", городское поселение "Рабочий посёлок Искателей", рабочий посёлок Искателей, пер.Строительный, д.5</t>
  </si>
  <si>
    <t>р-н. Заполярный, рп. Искателей, ул. Березовая, д. 6</t>
  </si>
  <si>
    <t>Ненецкий автономный округ, п. Искателей, микрорайон Факел, ул. Солнечная, д. 11</t>
  </si>
  <si>
    <t>Ненецкий автономный округ, муниципальный район "Заполярный район", городское поселение "Рабочий поселок Искателей", рп. Искателей, ул. им. Садецкого, д. 61</t>
  </si>
  <si>
    <t>Ненецкий автономный округ, муниципальное образование "Городское поселение "Рабочий поселок Искателей", п. Искателей, микрорайон Факел, пер. Озерный, д.31</t>
  </si>
  <si>
    <t>р-н. Заполярный, рп. Искателей, пер. Газовиков, д. 30</t>
  </si>
  <si>
    <t>Ненецкий автономный округ, МО «Городское поселение «Рабочий поселок Искателей», п. Искателей, пер. Озерный, д. 32</t>
  </si>
  <si>
    <t>р-н. Заполярный, рп. Искателей, ул. Летняя, д. 6</t>
  </si>
  <si>
    <t>Ненецкий автономный округ, п. Искателей, микрорайон Факел, ул. Березовая, д. 4</t>
  </si>
  <si>
    <t>Ненецкий автономный округ, Муниципальный район "Заполярный район", городское поселение "Рабочий поселок Искателей", рп. Искателей, ул. им. Садецкого, д. 47</t>
  </si>
  <si>
    <t>Ненецкий автономный округ, Заполярный район, городское поселение «Рабочий поселок Искателей», п. Искателей, ул. Спортивная, д. 18</t>
  </si>
  <si>
    <t>Ненецкий автономный округ, п. Искателей, микрорайон Факел, ул. Спортивная, д. 18</t>
  </si>
  <si>
    <t>Ненецкий автономный округ, г.Нарьян-Мар, ул.Угольная, д.7</t>
  </si>
  <si>
    <t>Ненейкий автономный округ, городское поселение "Рабочий поселок Искателей",  п. Искателей, микрорайон Факел, пер. Озерный, д. 7А</t>
  </si>
  <si>
    <t>р-н. Заполярный, рп. Искателей, ул. Летняя, д. 21</t>
  </si>
  <si>
    <t>Ненецкий автономный округ, муниципальный район "Заполярный район", городское поселение "Рабочий поселок Искателей", рп. Искателей, ул. Солнечная, д. 4</t>
  </si>
  <si>
    <t>Ненецкий автономный округ, Муниципальный район "Заполярный район", городское поселение "Рабочий поселок Искателей", рабочий поселок Искателей, проезд Лая-Вожский, д. 1А</t>
  </si>
  <si>
    <t>Ненецкий автономный округ, муниципальный район "Заполярный район", городское поселение "Рабочий поселок Искателей", рп. Искателей, ул. Летняя, д. 12</t>
  </si>
  <si>
    <t>Ненецкий автономный округ, г. Нарьян-Мар, ул. Угольная, д. 4</t>
  </si>
  <si>
    <t>Ненецкий автономный округ, муниципальное образование "Городское поселение "Рабочий поселок Искателей", п. Искателей, пер. Озерный</t>
  </si>
  <si>
    <t>р-н. Заполярный, рп. Искателей, ул. Угольная, д. 2</t>
  </si>
  <si>
    <t>р-н. Заполярный, рп. Искателей, ул. Угольная, д. 10</t>
  </si>
  <si>
    <t>р-н. Заполярный, рп. Искателей, пер. Газовиков, д. 26</t>
  </si>
  <si>
    <t xml:space="preserve">Ненецкий автономный округ, Заполярный р-н, рп. Искателей, пер. Озерный </t>
  </si>
  <si>
    <t>Ненецкий автономный округ, муниципальный район "Заполярный район", Городское поселение "Рабочий поселок Искателей", рп. Искателей, пер. Озерный, д. 2</t>
  </si>
  <si>
    <t xml:space="preserve">Ненецкий автономный округ, Заполярный р-н, рп. Искателей, проезд Лая-Вожский </t>
  </si>
  <si>
    <t>Ненецкий автономный округ, г. Нарьян-Мар, м-он Факел, ул. Летняя, д. 13</t>
  </si>
  <si>
    <t>р-н. Заполярный, рп. Искателей, пер. Озерный, д. 7</t>
  </si>
  <si>
    <t>Российская Федерация, Ненецкий автономный округ, Муниципальный район "Заполярный район", городское поселение "Рабочий посёлок Искателей", рабочий посёлок Искателей, переулок Озёрный, дом 38А</t>
  </si>
  <si>
    <t>р-н. Заполярный, рп. Искателей, пер. Озерный, д. 12</t>
  </si>
  <si>
    <t>р-н. Заполярный, рп. Искателей, ул. им Садецкого, д. 35</t>
  </si>
  <si>
    <t>Ненецкий автономный округ, муниципальный район "Заполярный район", городское поселение "Рабочий поселок Искателей", рп. Искателей, пер. Озерный, д. 44</t>
  </si>
  <si>
    <t>Ненецкий автономный округ, Муниципальный район "Заполярный район", городское поселение "Рабочий посёлок Искателей", рабочий посёлок Искателей, ул. Солнечная, д. 25</t>
  </si>
  <si>
    <t>р-н. Заполярный, рп. Искателей, ул. Спортивная, д. 4</t>
  </si>
  <si>
    <t>р-н. Заполярный, рп. Искателей, ул. Тиманская, д. 1А</t>
  </si>
  <si>
    <t>Ненецкий автономный округ, пос.Искателей, ул.Летняя, д.7</t>
  </si>
  <si>
    <t xml:space="preserve">Ненецкий автономный округ, Заполярный р-н, рп. Искателей, ул. Юбилейная </t>
  </si>
  <si>
    <t>Ненецкий автономный округ, муниципальный район "Заполярный район", городское поселение "Рабочий поселок Искателей", рп. Искателей, пер. Озерный, д. 8</t>
  </si>
  <si>
    <t>р-н. Заполярный, рп. Искателей, ул. Юбилейная, д. 66В</t>
  </si>
  <si>
    <t>р-н. Заполярный, рп. Искателей, ул. Летняя, д. 4</t>
  </si>
  <si>
    <t>р-н. Заполярный, рп. Искателей, ул. Спортивная, д. 12А</t>
  </si>
  <si>
    <t>Ненецкий автономный округ, Городское поселение«Рабочий поселок Искателей», п. Искателей, ул. Солнечная, д. 3</t>
  </si>
  <si>
    <t>Ненецкий автономный округ, муниципальный район "Заполярный район", городское поселение "Рабочий поселок Искателей", рп. Искателей, ул. Спортивная, д. 2</t>
  </si>
  <si>
    <t>Ненецкий автономный округ, муниципальный район "Заполярный район", городское поселение "Рабочий поселок Искателей", р.п. Искателей, ул. Солнечная, д. 12</t>
  </si>
  <si>
    <t>р-н. Заполярный, рп. Искателей, пер. Озерный, д. 20</t>
  </si>
  <si>
    <t>Ненецкий автономный округ, п.Факел</t>
  </si>
  <si>
    <t>р-н. Заполярный, рп. Искателей, пер. Газовиков, д. 21</t>
  </si>
  <si>
    <t>Ненецкий автономный округ, Городское поселение «Рабочий поселок Искателей», п. Искателей, ул. Международная, д. 13</t>
  </si>
  <si>
    <t>р-н. Заполярный, рп. Искателей, ул. Строителей, д. 15</t>
  </si>
  <si>
    <t>р-н. Заполярный, рп. Искателей, ул. Спортивная, д. 12</t>
  </si>
  <si>
    <t>р-н. Заполярный, рп. Искателей, пер. Газовиков, д. 3Б</t>
  </si>
  <si>
    <t>р-н. Заполярный, рп. Искателей, пер. Газовиков, д. 23</t>
  </si>
  <si>
    <t>р-н. Заполярный, рп. Искателей, пер. Строительный, д. 3</t>
  </si>
  <si>
    <t>р-н. Заполярный, рп. Искателей, пер. Газовиков, д. 3А</t>
  </si>
  <si>
    <t>Ненецкий автономный округ, г. Нарьян-Мар, пос. Искателей, м-он Факел, ул. Спортивная, д. 10</t>
  </si>
  <si>
    <t>Нас.пункт, микрорайон</t>
  </si>
  <si>
    <t>Улица</t>
  </si>
  <si>
    <t>№ дома</t>
  </si>
  <si>
    <t>корп</t>
  </si>
  <si>
    <t>№ корп</t>
  </si>
  <si>
    <t>07 Хорей-Верская</t>
  </si>
  <si>
    <t>06 Качгорт</t>
  </si>
  <si>
    <t>15 Захребётная</t>
  </si>
  <si>
    <t>12 Мирный</t>
  </si>
  <si>
    <t>03 Южная</t>
  </si>
  <si>
    <t>11 Лесозавод</t>
  </si>
  <si>
    <t>02 Кармановка</t>
  </si>
  <si>
    <t>01 Центр</t>
  </si>
  <si>
    <t>05 Ст.аэропорт</t>
  </si>
  <si>
    <t>14 Бондарка</t>
  </si>
  <si>
    <t>09 Сахалин</t>
  </si>
  <si>
    <t>13 Новый поселок</t>
  </si>
  <si>
    <t>10 Совхоз</t>
  </si>
  <si>
    <t>04 Авиаторов</t>
  </si>
  <si>
    <t>Искателей</t>
  </si>
  <si>
    <t>Рабочая</t>
  </si>
  <si>
    <t>им 60-летия Октября</t>
  </si>
  <si>
    <t>Мурманская</t>
  </si>
  <si>
    <t>Полевой</t>
  </si>
  <si>
    <t>Мира</t>
  </si>
  <si>
    <t>Печорская</t>
  </si>
  <si>
    <t>им Н.Г.Антипина</t>
  </si>
  <si>
    <t>Комсомольская</t>
  </si>
  <si>
    <t>Зеленая</t>
  </si>
  <si>
    <t>Рыбников</t>
  </si>
  <si>
    <t>Заводская</t>
  </si>
  <si>
    <t>Первомайская</t>
  </si>
  <si>
    <t>Оленная</t>
  </si>
  <si>
    <t>Российская</t>
  </si>
  <si>
    <t>Лесной</t>
  </si>
  <si>
    <t>Меньшикова</t>
  </si>
  <si>
    <t>Красная</t>
  </si>
  <si>
    <t>Малый Качгорт</t>
  </si>
  <si>
    <t>Зимняя</t>
  </si>
  <si>
    <t>1-й</t>
  </si>
  <si>
    <t>Бондарная</t>
  </si>
  <si>
    <t>Высоцкого</t>
  </si>
  <si>
    <t>Сахалинский</t>
  </si>
  <si>
    <t>2-й</t>
  </si>
  <si>
    <t>Морская</t>
  </si>
  <si>
    <t>Юбилейная</t>
  </si>
  <si>
    <t>Школьная</t>
  </si>
  <si>
    <t>Пустозерская</t>
  </si>
  <si>
    <t>им С.Н.Калмыкова</t>
  </si>
  <si>
    <t>Южная</t>
  </si>
  <si>
    <t>Мартина Ульсена</t>
  </si>
  <si>
    <t>Рождественский</t>
  </si>
  <si>
    <t>Брусничный</t>
  </si>
  <si>
    <t>Весенний</t>
  </si>
  <si>
    <t>Радужная</t>
  </si>
  <si>
    <t>Совхозная</t>
  </si>
  <si>
    <t>Песчаная</t>
  </si>
  <si>
    <t>Речная</t>
  </si>
  <si>
    <t>Аэродромная</t>
  </si>
  <si>
    <t>Лесопильщиков</t>
  </si>
  <si>
    <t>Октябрьская</t>
  </si>
  <si>
    <t>Прибрежная</t>
  </si>
  <si>
    <t>им А.Ф.Титова</t>
  </si>
  <si>
    <t>Дорожный</t>
  </si>
  <si>
    <t>Набережная</t>
  </si>
  <si>
    <t>Березовая</t>
  </si>
  <si>
    <t>Светлая</t>
  </si>
  <si>
    <t>Полярная</t>
  </si>
  <si>
    <t>Рябиновая</t>
  </si>
  <si>
    <t>им Валерия Поздеева</t>
  </si>
  <si>
    <t>Качгортский</t>
  </si>
  <si>
    <t>Банный</t>
  </si>
  <si>
    <t>М.Баева</t>
  </si>
  <si>
    <t>Полярных летчиков</t>
  </si>
  <si>
    <t>им С.Н.Явтысого</t>
  </si>
  <si>
    <t>Ивовый</t>
  </si>
  <si>
    <t>им Н.Е.Сапрыгина</t>
  </si>
  <si>
    <t>Ноябрьский</t>
  </si>
  <si>
    <t>Народная</t>
  </si>
  <si>
    <t>Совхозный</t>
  </si>
  <si>
    <t>Победы</t>
  </si>
  <si>
    <t>Портовая</t>
  </si>
  <si>
    <t>Хатанзейского</t>
  </si>
  <si>
    <t>Звездная</t>
  </si>
  <si>
    <t>Авиаторов</t>
  </si>
  <si>
    <t>Биржевой</t>
  </si>
  <si>
    <t>Ольховый</t>
  </si>
  <si>
    <t>Снежный</t>
  </si>
  <si>
    <t>им Василия Ледкова</t>
  </si>
  <si>
    <t>Газовиков</t>
  </si>
  <si>
    <t>Угольная</t>
  </si>
  <si>
    <t>Спортивная</t>
  </si>
  <si>
    <t>Озерный</t>
  </si>
  <si>
    <t>Лая-Вожский</t>
  </si>
  <si>
    <t>им Садецкого</t>
  </si>
  <si>
    <t>Солнечная</t>
  </si>
  <si>
    <t>Песчаный</t>
  </si>
  <si>
    <t>Летняя</t>
  </si>
  <si>
    <t xml:space="preserve">Озерный </t>
  </si>
  <si>
    <t>Тиманская</t>
  </si>
  <si>
    <t>Строителей</t>
  </si>
  <si>
    <t>Садецкого</t>
  </si>
  <si>
    <t xml:space="preserve">Яралова </t>
  </si>
  <si>
    <t>Строительный</t>
  </si>
  <si>
    <t>Международная</t>
  </si>
  <si>
    <t>12</t>
  </si>
  <si>
    <t>55А</t>
  </si>
  <si>
    <t>1Б</t>
  </si>
  <si>
    <t>3</t>
  </si>
  <si>
    <t>64</t>
  </si>
  <si>
    <t>31А</t>
  </si>
  <si>
    <t>4Б</t>
  </si>
  <si>
    <t>13А</t>
  </si>
  <si>
    <t>23</t>
  </si>
  <si>
    <t>3Б</t>
  </si>
  <si>
    <t>8</t>
  </si>
  <si>
    <t>15А</t>
  </si>
  <si>
    <t>5</t>
  </si>
  <si>
    <t>17В/4</t>
  </si>
  <si>
    <t>5В</t>
  </si>
  <si>
    <t>5Г</t>
  </si>
  <si>
    <t>17В/3</t>
  </si>
  <si>
    <t>17В</t>
  </si>
  <si>
    <t>9</t>
  </si>
  <si>
    <t>13</t>
  </si>
  <si>
    <t>15Б</t>
  </si>
  <si>
    <t>56</t>
  </si>
  <si>
    <t>19</t>
  </si>
  <si>
    <t>25</t>
  </si>
  <si>
    <t>16</t>
  </si>
  <si>
    <t>11</t>
  </si>
  <si>
    <t>57</t>
  </si>
  <si>
    <t>55</t>
  </si>
  <si>
    <t>10</t>
  </si>
  <si>
    <t>11А</t>
  </si>
  <si>
    <t>34</t>
  </si>
  <si>
    <t>18</t>
  </si>
  <si>
    <t>7</t>
  </si>
  <si>
    <t>109</t>
  </si>
  <si>
    <t>28</t>
  </si>
  <si>
    <t>26</t>
  </si>
  <si>
    <t>15</t>
  </si>
  <si>
    <t>22В</t>
  </si>
  <si>
    <t>21</t>
  </si>
  <si>
    <t>33</t>
  </si>
  <si>
    <t>12Б</t>
  </si>
  <si>
    <t>6</t>
  </si>
  <si>
    <t>12В</t>
  </si>
  <si>
    <t>35</t>
  </si>
  <si>
    <t>31</t>
  </si>
  <si>
    <t>32</t>
  </si>
  <si>
    <t>61А</t>
  </si>
  <si>
    <t>8Б</t>
  </si>
  <si>
    <t>22</t>
  </si>
  <si>
    <t>1</t>
  </si>
  <si>
    <t>2</t>
  </si>
  <si>
    <t>44</t>
  </si>
  <si>
    <t>41</t>
  </si>
  <si>
    <t>91А</t>
  </si>
  <si>
    <t>20</t>
  </si>
  <si>
    <t>74В</t>
  </si>
  <si>
    <t>73А</t>
  </si>
  <si>
    <t>17</t>
  </si>
  <si>
    <t>27</t>
  </si>
  <si>
    <t>4</t>
  </si>
  <si>
    <t>100</t>
  </si>
  <si>
    <t>2Б</t>
  </si>
  <si>
    <t>33А</t>
  </si>
  <si>
    <t>85Б</t>
  </si>
  <si>
    <t>43</t>
  </si>
  <si>
    <t>22А</t>
  </si>
  <si>
    <t>14А</t>
  </si>
  <si>
    <t>4А</t>
  </si>
  <si>
    <t>7А</t>
  </si>
  <si>
    <t>79А</t>
  </si>
  <si>
    <t>14</t>
  </si>
  <si>
    <t>59Г</t>
  </si>
  <si>
    <t>64А</t>
  </si>
  <si>
    <t>6А</t>
  </si>
  <si>
    <t>53А</t>
  </si>
  <si>
    <t>55Б</t>
  </si>
  <si>
    <t>85А</t>
  </si>
  <si>
    <t>48</t>
  </si>
  <si>
    <t>16В</t>
  </si>
  <si>
    <t>102</t>
  </si>
  <si>
    <t>16А</t>
  </si>
  <si>
    <t>19А</t>
  </si>
  <si>
    <t>21А</t>
  </si>
  <si>
    <t>106А</t>
  </si>
  <si>
    <t>1А</t>
  </si>
  <si>
    <t>22Г</t>
  </si>
  <si>
    <t>3А</t>
  </si>
  <si>
    <t>24</t>
  </si>
  <si>
    <t>24Б</t>
  </si>
  <si>
    <t>89Б</t>
  </si>
  <si>
    <t>68А</t>
  </si>
  <si>
    <t>74А</t>
  </si>
  <si>
    <t>94А</t>
  </si>
  <si>
    <t>11Б</t>
  </si>
  <si>
    <t>57В</t>
  </si>
  <si>
    <t>59А</t>
  </si>
  <si>
    <t>19Б</t>
  </si>
  <si>
    <t>107</t>
  </si>
  <si>
    <t>15В</t>
  </si>
  <si>
    <t>66В</t>
  </si>
  <si>
    <t>63</t>
  </si>
  <si>
    <t>73</t>
  </si>
  <si>
    <t>29</t>
  </si>
  <si>
    <t>29Б</t>
  </si>
  <si>
    <t>1В</t>
  </si>
  <si>
    <t>52Д</t>
  </si>
  <si>
    <t>61</t>
  </si>
  <si>
    <t>11В</t>
  </si>
  <si>
    <t>9А</t>
  </si>
  <si>
    <t>25А</t>
  </si>
  <si>
    <t>5Б</t>
  </si>
  <si>
    <t>66</t>
  </si>
  <si>
    <t>54Г</t>
  </si>
  <si>
    <t>38</t>
  </si>
  <si>
    <t>96</t>
  </si>
  <si>
    <t>28А</t>
  </si>
  <si>
    <t>58Б</t>
  </si>
  <si>
    <t>8Г</t>
  </si>
  <si>
    <t>25Б</t>
  </si>
  <si>
    <t>106</t>
  </si>
  <si>
    <t>2А</t>
  </si>
  <si>
    <t>22Б</t>
  </si>
  <si>
    <t>30</t>
  </si>
  <si>
    <t>104</t>
  </si>
  <si>
    <t>26А</t>
  </si>
  <si>
    <t>50В</t>
  </si>
  <si>
    <t>111Б</t>
  </si>
  <si>
    <t>26Б</t>
  </si>
  <si>
    <t>38Б</t>
  </si>
  <si>
    <t>8А</t>
  </si>
  <si>
    <t>74</t>
  </si>
  <si>
    <t>71</t>
  </si>
  <si>
    <t>60</t>
  </si>
  <si>
    <t>17/1</t>
  </si>
  <si>
    <t>10А</t>
  </si>
  <si>
    <t>107А</t>
  </si>
  <si>
    <t>101</t>
  </si>
  <si>
    <t>39</t>
  </si>
  <si>
    <t>27А</t>
  </si>
  <si>
    <t>100А</t>
  </si>
  <si>
    <t>50А</t>
  </si>
  <si>
    <t>18Б</t>
  </si>
  <si>
    <t>36</t>
  </si>
  <si>
    <t>37</t>
  </si>
  <si>
    <t>30А</t>
  </si>
  <si>
    <t>87</t>
  </si>
  <si>
    <t>24А</t>
  </si>
  <si>
    <t>32А</t>
  </si>
  <si>
    <t>5А</t>
  </si>
  <si>
    <t>49</t>
  </si>
  <si>
    <t>12А</t>
  </si>
  <si>
    <t>97</t>
  </si>
  <si>
    <t>79</t>
  </si>
  <si>
    <t>77</t>
  </si>
  <si>
    <t>72</t>
  </si>
  <si>
    <t>70А</t>
  </si>
  <si>
    <t>53Б</t>
  </si>
  <si>
    <t>68</t>
  </si>
  <si>
    <t>54</t>
  </si>
  <si>
    <t>75А</t>
  </si>
  <si>
    <t>65</t>
  </si>
  <si>
    <t>50</t>
  </si>
  <si>
    <t>89А</t>
  </si>
  <si>
    <t>36Б</t>
  </si>
  <si>
    <t>5/2</t>
  </si>
  <si>
    <t>81</t>
  </si>
  <si>
    <t>42</t>
  </si>
  <si>
    <t>47</t>
  </si>
  <si>
    <t>87А</t>
  </si>
  <si>
    <t>95А</t>
  </si>
  <si>
    <t>85</t>
  </si>
  <si>
    <t>77А</t>
  </si>
  <si>
    <t>70</t>
  </si>
  <si>
    <t>54А</t>
  </si>
  <si>
    <t>53</t>
  </si>
  <si>
    <t>51А</t>
  </si>
  <si>
    <t>52</t>
  </si>
  <si>
    <t>40</t>
  </si>
  <si>
    <t>7Б</t>
  </si>
  <si>
    <t>56А</t>
  </si>
  <si>
    <t>18А</t>
  </si>
  <si>
    <t>51</t>
  </si>
  <si>
    <t>83</t>
  </si>
  <si>
    <t>62</t>
  </si>
  <si>
    <t>69</t>
  </si>
  <si>
    <t>45</t>
  </si>
  <si>
    <t>78</t>
  </si>
  <si>
    <t>58</t>
  </si>
  <si>
    <t>111</t>
  </si>
  <si>
    <t>91</t>
  </si>
  <si>
    <t>40Б</t>
  </si>
  <si>
    <t>46</t>
  </si>
  <si>
    <t>75</t>
  </si>
  <si>
    <t>17А</t>
  </si>
  <si>
    <t>99А</t>
  </si>
  <si>
    <t>20Б</t>
  </si>
  <si>
    <t>13В</t>
  </si>
  <si>
    <t>38А</t>
  </si>
  <si>
    <t>103</t>
  </si>
  <si>
    <t>69А</t>
  </si>
  <si>
    <t>93</t>
  </si>
  <si>
    <t>13Б</t>
  </si>
  <si>
    <t>57А</t>
  </si>
  <si>
    <t>105</t>
  </si>
  <si>
    <t>57Б</t>
  </si>
  <si>
    <t>66Б</t>
  </si>
  <si>
    <t>52В</t>
  </si>
  <si>
    <t>93А</t>
  </si>
  <si>
    <t>8В</t>
  </si>
  <si>
    <t>95</t>
  </si>
  <si>
    <t>44А</t>
  </si>
  <si>
    <t>45Б</t>
  </si>
  <si>
    <t>20А</t>
  </si>
  <si>
    <t>72А</t>
  </si>
  <si>
    <t>39Б</t>
  </si>
  <si>
    <t>68Б</t>
  </si>
  <si>
    <t>13Г</t>
  </si>
  <si>
    <t>62А</t>
  </si>
  <si>
    <t>67</t>
  </si>
  <si>
    <t>89</t>
  </si>
  <si>
    <t>84</t>
  </si>
  <si>
    <t>12Г</t>
  </si>
  <si>
    <t>6Б</t>
  </si>
  <si>
    <t>35А</t>
  </si>
  <si>
    <t>54В</t>
  </si>
  <si>
    <t>70Б</t>
  </si>
  <si>
    <t>59</t>
  </si>
  <si>
    <t>62Г</t>
  </si>
  <si>
    <t>29А</t>
  </si>
  <si>
    <t>59Б</t>
  </si>
  <si>
    <t>50Г</t>
  </si>
  <si>
    <t>76</t>
  </si>
  <si>
    <t>60Б</t>
  </si>
  <si>
    <t>52Б</t>
  </si>
  <si>
    <t>69Б</t>
  </si>
  <si>
    <t>50Д</t>
  </si>
  <si>
    <t>74Б</t>
  </si>
  <si>
    <t>99</t>
  </si>
  <si>
    <t>60А</t>
  </si>
  <si>
    <t>17Б</t>
  </si>
  <si>
    <t>47А</t>
  </si>
  <si>
    <t>52А</t>
  </si>
  <si>
    <t>46А</t>
  </si>
  <si>
    <t>42А</t>
  </si>
  <si>
    <t>36А</t>
  </si>
  <si>
    <t>блок</t>
  </si>
  <si>
    <t>А</t>
  </si>
  <si>
    <t>а</t>
  </si>
  <si>
    <t>Б</t>
  </si>
  <si>
    <t>В</t>
  </si>
  <si>
    <t>б</t>
  </si>
  <si>
    <t>A</t>
  </si>
  <si>
    <t>Действ. УПКС</t>
  </si>
  <si>
    <t>Площадь, кв.м</t>
  </si>
  <si>
    <t>Действ. КС</t>
  </si>
  <si>
    <t>Кадастровый номер помещения</t>
  </si>
  <si>
    <t>Уточнённый кадастровый номер родительского объекта - здания</t>
  </si>
  <si>
    <t>Краткое наименование родительского объекта</t>
  </si>
  <si>
    <t>Кадастровый номер квартиры (родителя)</t>
  </si>
  <si>
    <t>Материал стен родительского объекта</t>
  </si>
  <si>
    <t>Наименование объекта в соответствии с данными Росреестра</t>
  </si>
  <si>
    <t>Назначение помещений</t>
  </si>
  <si>
    <t>Objects.Flats.Flat.Assignation.AssignationType</t>
  </si>
  <si>
    <t>Вид жилого помещения</t>
  </si>
  <si>
    <t>Площадь помещения</t>
  </si>
  <si>
    <t>Этаж</t>
  </si>
  <si>
    <t>Местоположение, адрес</t>
  </si>
  <si>
    <t>МО</t>
  </si>
  <si>
    <t>помещение</t>
  </si>
  <si>
    <t>№ помещения</t>
  </si>
  <si>
    <t>Примечание</t>
  </si>
  <si>
    <t>Номер функц группы здания</t>
  </si>
  <si>
    <t>Код функц группы здания</t>
  </si>
  <si>
    <t>Номер функц группы помещения</t>
  </si>
  <si>
    <t>Код функц группы помещения</t>
  </si>
  <si>
    <t>Действующая КС</t>
  </si>
  <si>
    <t>83:00:040010:78</t>
  </si>
  <si>
    <t>квартира</t>
  </si>
  <si>
    <t>Квартира</t>
  </si>
  <si>
    <t/>
  </si>
  <si>
    <t>кв</t>
  </si>
  <si>
    <t>83:00:050008:151</t>
  </si>
  <si>
    <t>[Table]</t>
  </si>
  <si>
    <t>г. Нарьян-Мар, ул. Красная, д. 22В, кв. 1</t>
  </si>
  <si>
    <t>83:00:050008:152</t>
  </si>
  <si>
    <t>г. Нарьян-Мар, ул. Красная, д. 22В, кв. 2</t>
  </si>
  <si>
    <t>83:00:050009:1820</t>
  </si>
  <si>
    <t>цоколь, 1, 2, мансарда</t>
  </si>
  <si>
    <t>Ненецкий автономный округ, г.Нарьян-Мар, ул.Меньшикова, д.15Б, кв.1</t>
  </si>
  <si>
    <t>83:00:050009:1821</t>
  </si>
  <si>
    <t>цоколь, 1, мансарда</t>
  </si>
  <si>
    <t>Ненецкий автономный округ, г.Нарьян-Мар, ул.Меньшикова, д.15Б, кв.2</t>
  </si>
  <si>
    <t>83:00:050009:2103</t>
  </si>
  <si>
    <t>г. Нарьян-Мар, ул. Рыбников, д. 15, кв. 1</t>
  </si>
  <si>
    <t>83:00:050009:445</t>
  </si>
  <si>
    <t>тех.подполье, 1, 2</t>
  </si>
  <si>
    <t>г. Нарьян-Мар, ул. Меньшикова, д. 15А, кв. 1</t>
  </si>
  <si>
    <t>83:00:050009:446</t>
  </si>
  <si>
    <t>1, 2</t>
  </si>
  <si>
    <t>г. Нарьян-Мар, ул. Меньшикова, д. 15А, кв. 2</t>
  </si>
  <si>
    <t>83:00:050009:678</t>
  </si>
  <si>
    <t>г. Нарьян-Мар, ул. Рыбников, д. 13, кв. 1</t>
  </si>
  <si>
    <t>83:00:050009:679</t>
  </si>
  <si>
    <t>г. Нарьян-Мар, ул. Рыбников, д. 13, кв. 2</t>
  </si>
  <si>
    <t>83:00:050009:715</t>
  </si>
  <si>
    <t>г. Нарьян-Мар, ул. Рыбников, д. 10, кв. 1</t>
  </si>
  <si>
    <t>83:00:050009:734</t>
  </si>
  <si>
    <t>83:00:050009:735</t>
  </si>
  <si>
    <t>83:00:050009:736</t>
  </si>
  <si>
    <t>83:00:050009:737</t>
  </si>
  <si>
    <t>83:00:050010:394</t>
  </si>
  <si>
    <t>Квартира1</t>
  </si>
  <si>
    <t>г. Нарьян-Мар, ул. Пустозерская, д. 11, кв. 1</t>
  </si>
  <si>
    <t>83:00:050010:395</t>
  </si>
  <si>
    <t>Квартира2</t>
  </si>
  <si>
    <t>г. Нарьян-Мар, ул. Пустозерская, д. 11, кв. 2</t>
  </si>
  <si>
    <t>83:00:050011:338</t>
  </si>
  <si>
    <t>Ненецкий автономный округ, г. Нарьян-Мар, ул. Рыбников, д. 57, кв .1</t>
  </si>
  <si>
    <t>83:00:050011:339</t>
  </si>
  <si>
    <t>Ненецкий автономный округ, г. Нарьян-Мар, ул. Рыбников, д. 57, кв. 2</t>
  </si>
  <si>
    <t>83:00:050012:319</t>
  </si>
  <si>
    <t>г. Нарьян-Мар, пер. Лесной, д. 13, кв. 1</t>
  </si>
  <si>
    <t>83:00:050012:320</t>
  </si>
  <si>
    <t>г. Нарьян-Мар, пер. Лесной, д. 13, кв. 2</t>
  </si>
  <si>
    <t>83:00:050016:265</t>
  </si>
  <si>
    <t>1, мансарда</t>
  </si>
  <si>
    <t>г. Нарьян-Мар, ул. им 60-летия Октября, д. 61А, кв. 1</t>
  </si>
  <si>
    <t>83:00:050016:266</t>
  </si>
  <si>
    <t>г. Нарьян-Мар, ул. им 60-летия Октября, д. 61А, кв. 2</t>
  </si>
  <si>
    <t>83:00:050020:241</t>
  </si>
  <si>
    <t>Ненецкий автономный округ, г. Нарьян-Мар, пер. Малый Качгорт, д. 5, кв. 1</t>
  </si>
  <si>
    <t>83:00:050020:242</t>
  </si>
  <si>
    <t>Ненецкий автономный округ, г. Нарьян-Мар, ул. Малый Качгорт, д. 5, кв. 2</t>
  </si>
  <si>
    <t>83:00:050020:243</t>
  </si>
  <si>
    <t>Ненецкий автономный округ, г. Нарьян-Мар, ул. Малый Качгорт, д. 5, кв. 3</t>
  </si>
  <si>
    <t>83:00:050020:252</t>
  </si>
  <si>
    <t>г. Нарьян-Мар, пер. Малый Качгорт, д. 12Б, кв. 1</t>
  </si>
  <si>
    <t>83:00:050020:253</t>
  </si>
  <si>
    <t>г. Нарьян-Мар, пер. Малый Качгорт, д. 12Б, кв. 2</t>
  </si>
  <si>
    <t>83:00:050020:257</t>
  </si>
  <si>
    <t>г. Нарьян-Мар, пер. Малый Качгорт, д. 12, кв. 1</t>
  </si>
  <si>
    <t>83:00:050020:258</t>
  </si>
  <si>
    <t>г. Нарьян-Мар, пер. Малый Качгорт, д. 12, кв. 2</t>
  </si>
  <si>
    <t>83:00:050020:259</t>
  </si>
  <si>
    <t>Квартира3</t>
  </si>
  <si>
    <t>г. Нарьян-Мар, пер. Малый Качгорт, д. 12, кв. 3</t>
  </si>
  <si>
    <t>83:00:050020:266</t>
  </si>
  <si>
    <t>Ненецкий автономный округ, г. Нарьян-Мар, пер. Малый Качгорт, д. 32, кв. 1</t>
  </si>
  <si>
    <t>83:00:050020:267</t>
  </si>
  <si>
    <t>г. Нарьян-Мар, пер. Малый Качгорт, д. 32, кв. 2</t>
  </si>
  <si>
    <t>83:00:050020:459</t>
  </si>
  <si>
    <t>Нежилое помещение</t>
  </si>
  <si>
    <t>Ненецкий автономный округ, МО «Городской округ «Город Нарьян-Мар», г. Нарьян-Мар, ул. Малый Качгорт, д. 5</t>
  </si>
  <si>
    <t>83:00:050022:321</t>
  </si>
  <si>
    <t>г. Нарьян-Мар, пер. 1-й, д. 10, кв. 1</t>
  </si>
  <si>
    <t>83:00:050022:322</t>
  </si>
  <si>
    <t>г. Нарьян-Мар, пер. 1-й, д. 10, кв. 2</t>
  </si>
  <si>
    <t>83:00:050022:327</t>
  </si>
  <si>
    <t>г. Нарьян-Мар, ул. Школьная, д. 3, кв. 1</t>
  </si>
  <si>
    <t>83:00:050022:328</t>
  </si>
  <si>
    <t>Квартира 2</t>
  </si>
  <si>
    <t>г. Нарьян-Мар, ул. Школьная, д. 3, кв. 2</t>
  </si>
  <si>
    <t>83:00:050023:408</t>
  </si>
  <si>
    <t>г. Нарьян-Мар, ул. им 60-летия Октября, д. 23, кв. 1</t>
  </si>
  <si>
    <t>83:00:050023:409</t>
  </si>
  <si>
    <t>г. Нарьян-Мар, ул. им 60-летия Октября, д. 23, кв. 2</t>
  </si>
  <si>
    <t>83:00:050023:678</t>
  </si>
  <si>
    <t>КВАРТИРА ТРЕХКОМНАТНАЯ</t>
  </si>
  <si>
    <t>г. Нарьян-Мар, ул. Зимняя, д. 6, кв. 1</t>
  </si>
  <si>
    <t>83:00:050023:720</t>
  </si>
  <si>
    <t>Ненецкий автономный округ, г Нарьян-Мар, ул Зимняя, д 6, кв 2</t>
  </si>
  <si>
    <t>83:00:050024:885</t>
  </si>
  <si>
    <t>г. Нарьян-Мар, ул. Зеленая, д. 5, кв. 1</t>
  </si>
  <si>
    <t>83:00:050024:886</t>
  </si>
  <si>
    <t>г. Нарьян-Мар, ул. Зеленая, д. 5, кв. 2</t>
  </si>
  <si>
    <t>83:00:050024:887</t>
  </si>
  <si>
    <t>г. Нарьян-Мар, ул. Зеленая, д. 5, кв. 3</t>
  </si>
  <si>
    <t>83:00:050024:888</t>
  </si>
  <si>
    <t>г. Нарьян-Мар, ул. Зеленая, д. 5, кв. 4</t>
  </si>
  <si>
    <t>83:00:050024:889</t>
  </si>
  <si>
    <t>г. Нарьян-Мар, ул. Зеленая, д. 9, кв. 1</t>
  </si>
  <si>
    <t>83:00:050024:890</t>
  </si>
  <si>
    <t>г. Нарьян-Мар, ул. Зеленая, д. 9, кв. 2</t>
  </si>
  <si>
    <t>83:00:050024:891</t>
  </si>
  <si>
    <t>г. Нарьян-Мар, ул. Зеленая, д. 9, кв. 3</t>
  </si>
  <si>
    <t>83:00:050024:892</t>
  </si>
  <si>
    <t>г. Нарьян-Мар, ул. Зеленая, д. 9, кв. 4</t>
  </si>
  <si>
    <t>83:00:050024:893</t>
  </si>
  <si>
    <t>г. Нарьян-Мар, ул. Зеленая, д. 6, кв. 1</t>
  </si>
  <si>
    <t>83:00:050024:894</t>
  </si>
  <si>
    <t>г. Нарьян-Мар, ул. Зеленая, д. 6, кв. 2</t>
  </si>
  <si>
    <t>83:00:050024:895</t>
  </si>
  <si>
    <t>г. Нарьян-Мар, ул. Зеленая, д. 6, кв. 3</t>
  </si>
  <si>
    <t>83:00:050024:896</t>
  </si>
  <si>
    <t>г. Нарьян-Мар, ул. Зеленая, д. 6, кв. 4</t>
  </si>
  <si>
    <t>83:00:050024:913</t>
  </si>
  <si>
    <t>г. Нарьян-Мар, ул. Зеленая, д. 2, кв. 1</t>
  </si>
  <si>
    <t>83:00:050024:914</t>
  </si>
  <si>
    <t>г. Нарьян-Мар, ул. Зеленая, д. 2, кв. 2</t>
  </si>
  <si>
    <t>83:00:050024:915</t>
  </si>
  <si>
    <t>г. Нарьян-Мар, ул. Зеленая, д. 2, кв. 3</t>
  </si>
  <si>
    <t>83:00:050024:916</t>
  </si>
  <si>
    <t>г. Нарьян-Мар, ул. Зеленая, д. 2, кв. 4</t>
  </si>
  <si>
    <t>83:00:050024:917</t>
  </si>
  <si>
    <t>г. Нарьян-Мар, ул. Зеленая, д. 3, кв. 1</t>
  </si>
  <si>
    <t>83:00:050024:918</t>
  </si>
  <si>
    <t>г. Нарьян-Мар, ул. Зеленая, д. 3, кв. 2</t>
  </si>
  <si>
    <t>83:00:050024:919</t>
  </si>
  <si>
    <t>г. Нарьян-Мар, ул. Зеленая, д. 3, кв. 3</t>
  </si>
  <si>
    <t>83:00:050024:920</t>
  </si>
  <si>
    <t>г. Нарьян-Мар, ул. Зеленая, д. 1, кв. 1</t>
  </si>
  <si>
    <t>83:00:050024:921</t>
  </si>
  <si>
    <t>г. Нарьян-Мар, ул. Зеленая, д. 1, кв. 2</t>
  </si>
  <si>
    <t>83:00:050024:922</t>
  </si>
  <si>
    <t>г. Нарьян-Мар, ул. Зеленая, д. 1, кв. 3</t>
  </si>
  <si>
    <t>83:00:050024:923</t>
  </si>
  <si>
    <t>г. Нарьян-Мар, ул. Зеленая, д. 1, кв. 4</t>
  </si>
  <si>
    <t>83:00:050026:228</t>
  </si>
  <si>
    <t>г. Нарьян-Мар, ул. им 60-летия Октября, д. 109, кв. 1</t>
  </si>
  <si>
    <t>83:00:050026:229</t>
  </si>
  <si>
    <t>г. Нарьян-Мар, ул. им 60-летия Октября, д. 109, кв. 2</t>
  </si>
  <si>
    <t>83:00:050026:245</t>
  </si>
  <si>
    <t>г. Нарьян-Мар, пер. Сахалинский, д. 22, кв. 1</t>
  </si>
  <si>
    <t>83:00:050026:246</t>
  </si>
  <si>
    <t>83:00:050034:85</t>
  </si>
  <si>
    <t>г. Нарьян-Мар, ул. Красная, д. 19, кв. 1</t>
  </si>
  <si>
    <t>площадь квартиры совпадает с площадью дома, есть вторая половина дома</t>
  </si>
  <si>
    <t>83:00:050034:86</t>
  </si>
  <si>
    <t>Ненецкий автономный округ, городской округ Город Нарьян-Мар, г. Нарьян-Мар, ул. Красная, д. 19, кв. 1</t>
  </si>
  <si>
    <t>83:00:050034:87</t>
  </si>
  <si>
    <t>Ненецкий автономный округ, городской округ "Город Нарьян-Мар", г. Нарьян-Мар, ул. Красная, д. 19, кв. 2</t>
  </si>
  <si>
    <t>83:00:050034:91</t>
  </si>
  <si>
    <t>г. Нарьян-Мар, ул. Красная, д. 35, кв. 1</t>
  </si>
  <si>
    <t>МКД (ЗУ 1)</t>
  </si>
  <si>
    <t>83:00:050034:92</t>
  </si>
  <si>
    <t>г. Нарьян-Мар, ул. Красная, д. 35, кв. 2</t>
  </si>
  <si>
    <t>83:00:050302:282</t>
  </si>
  <si>
    <t>г. Нарьян-Мар, ул. им С.Н.Калмыкова, д. 8Б, кв. 1</t>
  </si>
  <si>
    <t>83:00:050302:283</t>
  </si>
  <si>
    <t>г. Нарьян-Мар, ул. им С.Н.Калмыкова, д. 8Б, кв. 2</t>
  </si>
  <si>
    <t>есть сво ЗУ</t>
  </si>
  <si>
    <t>83:00:050302:284</t>
  </si>
  <si>
    <t>г. Нарьян-Мар, ул. им С.Н.Калмыкова, д. 8Б, кв. 3</t>
  </si>
  <si>
    <t>83:00:050302:285</t>
  </si>
  <si>
    <t>Ненецкий автономный округ, г. Нарьян-Мар, ул. им С.Н.Калмыкова, д. 8Б, кв. 4</t>
  </si>
  <si>
    <t>83:00:050302:397</t>
  </si>
  <si>
    <t>часть квартиры №2</t>
  </si>
  <si>
    <t>есть свой ЗУ</t>
  </si>
  <si>
    <t>83:00:050302:440</t>
  </si>
  <si>
    <t>83:00:050403:311</t>
  </si>
  <si>
    <t>г. Нарьян-Мар, пер. Высоцкого, д. 12, кв. 1</t>
  </si>
  <si>
    <t>83:00:050403:312</t>
  </si>
  <si>
    <t>г. Нарьян-Мар, пер. Высоцкого, д. 12, кв. 2</t>
  </si>
  <si>
    <t>83:00:050403:321</t>
  </si>
  <si>
    <t>г. Нарьян-Мар, пер. Полевой, д. 3, кв. 2</t>
  </si>
  <si>
    <t>83:00:050404:135</t>
  </si>
  <si>
    <t>г. Нарьян-Мар, ул. Мира, д. 7, кв. 1</t>
  </si>
  <si>
    <t>83:00:050404:136</t>
  </si>
  <si>
    <t>г. Нарьян-Мар, ул. Мира, д. 7, кв. 2</t>
  </si>
  <si>
    <t>83:00:050404:144</t>
  </si>
  <si>
    <t>г. Нарьян-Мар, ул. Мира, д. 34, кв. 1</t>
  </si>
  <si>
    <t>83:00:050404:148</t>
  </si>
  <si>
    <t>г. Нарьян-Мар, ул. Мира, д. 64, кв. 1</t>
  </si>
  <si>
    <t>83:00:050404:160</t>
  </si>
  <si>
    <t>г. Нарьян-Мар, пер. Высоцкого, д. 13, кв. 1</t>
  </si>
  <si>
    <t>83:00:050404:161</t>
  </si>
  <si>
    <t>г. Нарьян-Мар, пер. Высоцкого, д. 13, кв. 2</t>
  </si>
  <si>
    <t>83:00:050404:182</t>
  </si>
  <si>
    <t>83:00:050702:123</t>
  </si>
  <si>
    <t>Ненецкий автономный округ, г. Нарьян-Мар, ул. Бондарная, д. 11А, кв. 2</t>
  </si>
  <si>
    <t>83:00:050702:124</t>
  </si>
  <si>
    <t>Ненецкий автономный округ, г. Нарьян-Мар, ул. Бондарная, д. 11А, кв. 3</t>
  </si>
  <si>
    <t>83:00:050702:143</t>
  </si>
  <si>
    <t>Ненецкий автономный округ, г. Нарьян-Мар, ул. Бондарная, д. 11А, кв. 1</t>
  </si>
  <si>
    <t>83:00:000000:9425</t>
  </si>
  <si>
    <t>Ненецкий автономный округ, г. Нарьян-Мар, ул. им 60-летия Октября, кв. 1</t>
  </si>
  <si>
    <t>площадь квартиры совпадает с площадью дома</t>
  </si>
  <si>
    <t>83:00:000000:9498</t>
  </si>
  <si>
    <t>г. Нарьян-Мар, ул. Бондарная, д. 20, кв. 1</t>
  </si>
  <si>
    <t>83:00:000000:9741</t>
  </si>
  <si>
    <t>83:00:000000:9793</t>
  </si>
  <si>
    <t>г. Нарьян-Мар, ул. Российская, кв. 1</t>
  </si>
  <si>
    <t>83:00:050002:937</t>
  </si>
  <si>
    <t>г. Нарьян-Мар, ул. им Н.Е.Сапрыгина, д. 7Б, кв. 1</t>
  </si>
  <si>
    <t>83:00:050006:426</t>
  </si>
  <si>
    <t>Ненецкий автономный округ, г. Нарьян-Мар, ул. Октябрьская, р-н ж/д №29, кв. 1</t>
  </si>
  <si>
    <t>р-н д.29</t>
  </si>
  <si>
    <t>83:00:050006:427</t>
  </si>
  <si>
    <t>Ненецкий автономный округ, г. Нарьян-Мар, ул. Октябрьская, р-н ж/д №29, кв. 2</t>
  </si>
  <si>
    <t>83:00:050007:1166</t>
  </si>
  <si>
    <t>Квартира 1</t>
  </si>
  <si>
    <t>г. Нарьян-Мар, пер. Лесной, д. 21А, кв. 1</t>
  </si>
  <si>
    <t>83:00:050008:150</t>
  </si>
  <si>
    <t>г. Нарьян-Мар, ул. Рыбников, д. 19Б, кв. 1</t>
  </si>
  <si>
    <t>83:00:050008:153</t>
  </si>
  <si>
    <t>г. Нарьян-Мар, ул. Красная, д. 24А, кв. 1</t>
  </si>
  <si>
    <t>83:00:050008:154</t>
  </si>
  <si>
    <t>г. Нарьян-Мар, ул. Красная, д. 22А, кв. 1</t>
  </si>
  <si>
    <t>83:00:050008:159</t>
  </si>
  <si>
    <t>г. Нарьян-Мар, ул. Красная, д. 14А, кв. 1</t>
  </si>
  <si>
    <t>83:00:050008:160</t>
  </si>
  <si>
    <t>г. Нарьян-Мар, ул. Песчаная, д. 5, кв. 1</t>
  </si>
  <si>
    <t>83:00:050008:161</t>
  </si>
  <si>
    <t>г. Нарьян-Мар, ул. Песчаная, д. 2, кв. 1</t>
  </si>
  <si>
    <t>83:00:050008:162</t>
  </si>
  <si>
    <t>г. Нарьян-Мар, ул. Красная, д. 20, кв. 1</t>
  </si>
  <si>
    <t>83:00:050008:165</t>
  </si>
  <si>
    <t>г. Нарьян-Мар, ул. Красная, д. 5, кв. 1</t>
  </si>
  <si>
    <t>83:00:050008:166</t>
  </si>
  <si>
    <t>г. Нарьян-Мар, ул. Красная, д. 11, кв. 1</t>
  </si>
  <si>
    <t>83:00:050008:167</t>
  </si>
  <si>
    <t>г. Нарьян-Мар, ул. Красная, д. 16, кв. 1</t>
  </si>
  <si>
    <t>83:00:050008:168</t>
  </si>
  <si>
    <t>г. Нарьян-Мар, ул. Красная, д. 9, кв. 1</t>
  </si>
  <si>
    <t>83:00:050008:171</t>
  </si>
  <si>
    <t>г. Нарьян-Мар, ул. Красная, д. 18, кв. 1</t>
  </si>
  <si>
    <t>83:00:050008:172</t>
  </si>
  <si>
    <t>г. Нарьян-Мар, ул. Красная, д. 12, кв. 1</t>
  </si>
  <si>
    <t>83:00:050008:173</t>
  </si>
  <si>
    <t>г. Нарьян-Мар, ул. Красная, д. 26, кв. 1</t>
  </si>
  <si>
    <t>83:00:050008:176</t>
  </si>
  <si>
    <t>г. Нарьян-Мар, ул. Красная, д. 13, кв. 1</t>
  </si>
  <si>
    <t>83:00:050008:186</t>
  </si>
  <si>
    <t>г. Нарьян-Мар, ул. Рыбников, д. 19А, кв. #01</t>
  </si>
  <si>
    <t>83:00:050008:187</t>
  </si>
  <si>
    <t>Ненецкий автономный округ, г. Нарьян-Мар, ул. Песчаная, д. 1А, кв. 1</t>
  </si>
  <si>
    <t>83:00:050008:200</t>
  </si>
  <si>
    <t>г. Нарьян-Мар, ул. Рыбников, д. 30А, кв. 1</t>
  </si>
  <si>
    <t>83:00:050009:658</t>
  </si>
  <si>
    <t>г. Нарьян-Мар, ул. Рыбников, д. 5, кв. 1</t>
  </si>
  <si>
    <t>83:00:050009:659</t>
  </si>
  <si>
    <t>г. Нарьян-Мар, ул. Рыбников, д. 5, кв. 2</t>
  </si>
  <si>
    <t>83:00:050010:396</t>
  </si>
  <si>
    <t>г. Нарьян-Мар, ул. Пустозерская, д. 5, кв. 1</t>
  </si>
  <si>
    <t>83:00:050011:310</t>
  </si>
  <si>
    <t>г. Нарьян-Мар, ул. Пустозерская, д. 16, кв. 1</t>
  </si>
  <si>
    <t>83:00:050012:305</t>
  </si>
  <si>
    <t>г. Нарьян-Мар, ул. Октябрьская, д. 16, кв. 1</t>
  </si>
  <si>
    <t>83:00:050012:306</t>
  </si>
  <si>
    <t>г. Нарьян-Мар, ул. Октябрьская, д. 20, кв. 1</t>
  </si>
  <si>
    <t>83:00:050012:307</t>
  </si>
  <si>
    <t>г. Нарьян-Мар, ул. Октябрьская, д. 8, кв. 1</t>
  </si>
  <si>
    <t>83:00:050012:308</t>
  </si>
  <si>
    <t>г. Нарьян-Мар, пер. Лесной, д. 1, кв. 1</t>
  </si>
  <si>
    <t>83:00:050012:309</t>
  </si>
  <si>
    <t>г. Нарьян-Мар, пер. Лесной, д. 16, кв. 1</t>
  </si>
  <si>
    <t>83:00:050012:310</t>
  </si>
  <si>
    <t>г. Нарьян-Мар, пер. Лесной, д. 8, кв. #01</t>
  </si>
  <si>
    <t>83:00:050012:313</t>
  </si>
  <si>
    <t>г. Нарьян-Мар, пер. Лесной, д. 26, кв. 1</t>
  </si>
  <si>
    <t>83:00:050012:314</t>
  </si>
  <si>
    <t>г. Нарьян-Мар, пер. Лесной, д. 3, кв. 2</t>
  </si>
  <si>
    <t>83:00:050012:315</t>
  </si>
  <si>
    <t>г. Нарьян-Мар, пер. Лесной, д. 3, кв. 1</t>
  </si>
  <si>
    <t>83:00:050012:316</t>
  </si>
  <si>
    <t>г. Нарьян-Мар, пер. Лесной, д. 3, кв. 3</t>
  </si>
  <si>
    <t>83:00:050012:317</t>
  </si>
  <si>
    <t>г. Нарьян-Мар, пер. Лесной, д. 20, кв. 1</t>
  </si>
  <si>
    <t>83:00:050012:318</t>
  </si>
  <si>
    <t>г. Нарьян-Мар, пер. Лесной, д. 21, кв. 1</t>
  </si>
  <si>
    <t>83:00:050012:321</t>
  </si>
  <si>
    <t>г. Нарьян-Мар, пер. Лесной, д. 24, кв. 1</t>
  </si>
  <si>
    <t>83:00:050012:322</t>
  </si>
  <si>
    <t>г. Нарьян-Мар, пер. Лесной, д. 25, кв. 1</t>
  </si>
  <si>
    <t>83:00:050012:323</t>
  </si>
  <si>
    <t>г. Нарьян-Мар, пер. Лесной, д. 10, кв. 1</t>
  </si>
  <si>
    <t>83:00:050012:324</t>
  </si>
  <si>
    <t>г. Нарьян-Мар, пер. Лесной, д. 14, кв. 1</t>
  </si>
  <si>
    <t>83:00:050012:325</t>
  </si>
  <si>
    <t>г. Нарьян-Мар, пер. Лесной, д. 6, кв. 1</t>
  </si>
  <si>
    <t>83:00:050012:326</t>
  </si>
  <si>
    <t>г. Нарьян-Мар, ул. Печорская, д. 14, кв. 1</t>
  </si>
  <si>
    <t>83:00:050012:327</t>
  </si>
  <si>
    <t>г. Нарьян-Мар, ул. Печорская, д. 17, кв. 1</t>
  </si>
  <si>
    <t>83:00:050012:329</t>
  </si>
  <si>
    <t>г. Нарьян-Мар, ул. Печорская, д. 11, кв. 1</t>
  </si>
  <si>
    <t>83:00:050012:330</t>
  </si>
  <si>
    <t>г. Нарьян-Мар, ул. Печорская, д. 26, кв. 1</t>
  </si>
  <si>
    <t>83:00:050012:331</t>
  </si>
  <si>
    <t>г. Нарьян-Мар, ул. Южная, д. 15, кв. 1</t>
  </si>
  <si>
    <t>83:00:050012:380</t>
  </si>
  <si>
    <t>г. Нарьян-Мар, ул. Южная, д. 17, кв. 1</t>
  </si>
  <si>
    <t>83:00:050014:294</t>
  </si>
  <si>
    <t>г. Нарьян-Мар, ул. Южная, д. 44, кв. 1</t>
  </si>
  <si>
    <t>83:00:050014:295</t>
  </si>
  <si>
    <t>83:00:050015:233</t>
  </si>
  <si>
    <t>г. Нарьян-Мар, пер. Лесной, д. 29, кв. 1</t>
  </si>
  <si>
    <t>83:00:050016:186</t>
  </si>
  <si>
    <t>г. Нарьян-Мар, ул. Первомайская, д. 15А, кв. 1</t>
  </si>
  <si>
    <t>83:00:050016:222</t>
  </si>
  <si>
    <t>г. Нарьян-Мар, ул. Победы, д. 11, кв. 1</t>
  </si>
  <si>
    <t>83:00:050017:174</t>
  </si>
  <si>
    <t>г. Нарьян-Мар, ул. Авиаторов, д. 17А, кв. 1</t>
  </si>
  <si>
    <t>83:00:050017:175</t>
  </si>
  <si>
    <t>г. Нарьян-Мар, ул. Авиаторов, д. 17Б, кв. 1</t>
  </si>
  <si>
    <t>83:00:050018:125</t>
  </si>
  <si>
    <t>г. Нарьян-Мар, ул. Рябиновая, кв. #01</t>
  </si>
  <si>
    <t>83:00:050018:128</t>
  </si>
  <si>
    <t>г. Нарьян-Мар, ул. Светлая, д. 1, кв. 1</t>
  </si>
  <si>
    <t>83:00:050018:129</t>
  </si>
  <si>
    <t>г. Нарьян-Мар, ул. Светлая, д. 9, кв. 1</t>
  </si>
  <si>
    <t>83:00:050018:130</t>
  </si>
  <si>
    <t>г. Нарьян-Мар, ул. Российская, д. 3, кв. 1</t>
  </si>
  <si>
    <t>83:00:050018:131</t>
  </si>
  <si>
    <t>г. Нарьян-Мар, ул. Российская, д. 20, кв. 1</t>
  </si>
  <si>
    <t>83:00:050019:67</t>
  </si>
  <si>
    <t>г. Нарьян-Мар, ул. Пустозерская, д. 3А, кв. 1</t>
  </si>
  <si>
    <t>83:00:050019:68</t>
  </si>
  <si>
    <t>1, 2, мансарда</t>
  </si>
  <si>
    <t>г. Нарьян-Мар, ул. Пустозерская, д. 2А, кв. 1</t>
  </si>
  <si>
    <t>83:00:050020:238</t>
  </si>
  <si>
    <t>г. Нарьян-Мар, пер. Малый Качгорт, д. 14А, кв. 1</t>
  </si>
  <si>
    <t>83:00:050020:239</t>
  </si>
  <si>
    <t>г. Нарьян-Мар, пер. Малый Качгорт, д. 17, кв. 1</t>
  </si>
  <si>
    <t>83:00:050020:240</t>
  </si>
  <si>
    <t>г. Нарьян-Мар, пер. Малый Качгорт, д. 23, кв. 1</t>
  </si>
  <si>
    <t>83:00:050020:246</t>
  </si>
  <si>
    <t>г. Нарьян-Мар, пер. Малый Качгорт, д. 18, кв. 1</t>
  </si>
  <si>
    <t>83:00:050020:251</t>
  </si>
  <si>
    <t>г. Нарьян-Мар, пер. Малый Качгорт, д. 3, кв. 1</t>
  </si>
  <si>
    <t>83:00:050020:254</t>
  </si>
  <si>
    <t>г. Нарьян-Мар, пер. Малый Качгорт, д. 13В, кв. 1</t>
  </si>
  <si>
    <t>83:00:050020:255</t>
  </si>
  <si>
    <t>г. Нарьян-Мар, пер. Малый Качгорт, д. 4, кв. 1</t>
  </si>
  <si>
    <t>83:00:050020:262</t>
  </si>
  <si>
    <t>г. Нарьян-Мар, пер. Малый Качгорт, д. 11, кв. 1</t>
  </si>
  <si>
    <t>83:00:050020:263</t>
  </si>
  <si>
    <t>г. Нарьян-Мар, пер. Малый Качгорт, д. 13Г, кв. 1</t>
  </si>
  <si>
    <t>83:00:050020:264</t>
  </si>
  <si>
    <t>г. Нарьян-Мар, пер. Малый Качгорт, д. 15, кв. 1</t>
  </si>
  <si>
    <t>83:00:050020:265</t>
  </si>
  <si>
    <t>г. Нарьян-Мар, пер. Малый Качгорт, д. 28, кв. 1</t>
  </si>
  <si>
    <t>83:00:050020:274</t>
  </si>
  <si>
    <t>г. Нарьян-Мар, пер. Малый Качгорт, д. 12А, кв. 1</t>
  </si>
  <si>
    <t>83:00:050020:275</t>
  </si>
  <si>
    <t>г. Нарьян-Мар, пер. Малый Качгорт, д. 12А, кв. 2</t>
  </si>
  <si>
    <t>83:00:050020:276</t>
  </si>
  <si>
    <t>г. Нарьян-Мар, пер. Малый Качгорт, д. 14, кв. 1</t>
  </si>
  <si>
    <t>83:00:050020:280</t>
  </si>
  <si>
    <t>г. Нарьян-Мар, пер. Малый Качгорт, д. 9, кв. 1</t>
  </si>
  <si>
    <t>83:00:050020:282</t>
  </si>
  <si>
    <t>г. Нарьян-Мар, пер. Малый Качгорт, д. 19, кв. 1</t>
  </si>
  <si>
    <t>83:00:050020:496</t>
  </si>
  <si>
    <t>83:00:050022:311</t>
  </si>
  <si>
    <t>г. Нарьян-Мар, пер. 1-й, д. 7, кв. #01</t>
  </si>
  <si>
    <t>83:00:050022:312</t>
  </si>
  <si>
    <t>г. Нарьян-Мар, проезд. Качгортский, д. 6, кв. 1</t>
  </si>
  <si>
    <t>83:00:050022:313</t>
  </si>
  <si>
    <t>г. Нарьян-Мар, пер. 1-й, д. 1, кв. 1</t>
  </si>
  <si>
    <t>83:00:050022:314</t>
  </si>
  <si>
    <t>г. Нарьян-Мар, пер. 1-й, д. 5, кв. 1</t>
  </si>
  <si>
    <t>83:00:050022:315</t>
  </si>
  <si>
    <t>г. Нарьян-Мар, ул. им 60-летия Октября, д. 24, кв. 1</t>
  </si>
  <si>
    <t>83:00:050022:316</t>
  </si>
  <si>
    <t>г. Нарьян-Мар, ул. им 60-летия Октября, д. 26, кв. 1</t>
  </si>
  <si>
    <t>83:00:050022:318</t>
  </si>
  <si>
    <t>г. Нарьян-Мар, ул. им 60-летия Октября, д. 28А, кв. 1</t>
  </si>
  <si>
    <t>83:00:050022:319</t>
  </si>
  <si>
    <t>г. Нарьян-Мар, ул. Школьная, д. 5, кв. 1</t>
  </si>
  <si>
    <t>83:00:050022:325</t>
  </si>
  <si>
    <t>г. Нарьян-Мар, пер. 1-й, д. 4, кв. 1</t>
  </si>
  <si>
    <t>83:00:050022:326</t>
  </si>
  <si>
    <t>г. Нарьян-Мар, проезд. Качгортский, д. 12, кв. 1</t>
  </si>
  <si>
    <t>83:00:050022:329</t>
  </si>
  <si>
    <t>г. Нарьян-Мар, ул. Школьная, д. 7, кв. 1</t>
  </si>
  <si>
    <t>83:00:050022:330</t>
  </si>
  <si>
    <t>г. Нарьян-Мар, пер. 1-й, д. 8, кв. 1</t>
  </si>
  <si>
    <t>83:00:050022:331</t>
  </si>
  <si>
    <t>г. Нарьян-Мар, пер. 2-й, д. 2, кв. 1</t>
  </si>
  <si>
    <t>83:00:050022:333</t>
  </si>
  <si>
    <t>г. Нарьян-Мар, пер. 2-й, д. 6, кв. 1</t>
  </si>
  <si>
    <t>83:00:050023:405</t>
  </si>
  <si>
    <t>г. Нарьян-Мар, ул. Зимняя, д. 5, кв. 1</t>
  </si>
  <si>
    <t>83:00:050023:406</t>
  </si>
  <si>
    <t>г. Нарьян-Мар, ул. Зимняя, д. 3, кв. 1</t>
  </si>
  <si>
    <t>83:00:050023:407</t>
  </si>
  <si>
    <t>г. Нарьян-Мар, ул. Зимняя, д. 2А, кв. 1</t>
  </si>
  <si>
    <t>83:00:050023:413</t>
  </si>
  <si>
    <t>г. Нарьян-Мар, ул. им 60-летия Октября, д. 39Б, кв. 1</t>
  </si>
  <si>
    <t>83:00:050023:425</t>
  </si>
  <si>
    <t>г. Нарьян-Мар, ул. им 60-летия Октября, д. 53, кв. 1</t>
  </si>
  <si>
    <t>83:00:050023:426</t>
  </si>
  <si>
    <t>г. Нарьян-Мар, ул. им 60-летия Октября, д. 53А, кв. 1</t>
  </si>
  <si>
    <t>83:00:050023:438</t>
  </si>
  <si>
    <t>г. Нарьян-Мар, ул. им 60-летия Октября, д. 9, кв. 1</t>
  </si>
  <si>
    <t>83:00:050023:439</t>
  </si>
  <si>
    <t>г. Нарьян-Мар, ул. им 60-летия Октября, д. 9, кв. 2</t>
  </si>
  <si>
    <t>83:00:050023:469</t>
  </si>
  <si>
    <t>г. Нарьян-Мар, ул. им 60-летия Октября, д. 19, кв. 1</t>
  </si>
  <si>
    <t>83:00:050023:470</t>
  </si>
  <si>
    <t>г. Нарьян-Мар, ул. им 60-летия Октября, д. 47, кв. 1</t>
  </si>
  <si>
    <t>83:00:050023:510</t>
  </si>
  <si>
    <t>г. Нарьян-Мар, ул. им 60-летия Октября, д. 11, кв. 1</t>
  </si>
  <si>
    <t>83:00:050023:511</t>
  </si>
  <si>
    <t>г. Нарьян-Мар, ул. им 60-летия Октября, д. 11, кв. 2</t>
  </si>
  <si>
    <t>83:00:050023:512</t>
  </si>
  <si>
    <t>г. Нарьян-Мар, ул. Морская, д. 19, кв. 1</t>
  </si>
  <si>
    <t>83:00:050023:513</t>
  </si>
  <si>
    <t>г. Нарьян-Мар, ул. Морская, д. 2, кв. 1</t>
  </si>
  <si>
    <t>83:00:050023:514</t>
  </si>
  <si>
    <t>г. Нарьян-Мар, ул. Морская, д. 2, кв. 2</t>
  </si>
  <si>
    <t>83:00:050023:517</t>
  </si>
  <si>
    <t>г. Нарьян-Мар, ул. Морская, д. 13, кв. 1</t>
  </si>
  <si>
    <t>83:00:050023:518</t>
  </si>
  <si>
    <t>г. Нарьян-Мар, ул. Морская, д. 17, кв. 1</t>
  </si>
  <si>
    <t>83:00:050023:519</t>
  </si>
  <si>
    <t>г. Нарьян-Мар, ул. Морская, д. 22, кв. 1</t>
  </si>
  <si>
    <t>83:00:050023:520</t>
  </si>
  <si>
    <t>г. Нарьян-Мар, ул. Морская, д. 22, кв. 2</t>
  </si>
  <si>
    <t>83:00:050023:521</t>
  </si>
  <si>
    <t>г. Нарьян-Мар, ул. Морская, д. 32, кв. 1</t>
  </si>
  <si>
    <t>83:00:050023:522</t>
  </si>
  <si>
    <t>г. Нарьян-Мар, ул. Морская, д. 34, кв. 1</t>
  </si>
  <si>
    <t>83:00:050023:523</t>
  </si>
  <si>
    <t>г. Нарьян-Мар, ул. Морская, д. 34, кв. 2</t>
  </si>
  <si>
    <t>83:00:050023:524</t>
  </si>
  <si>
    <t>г. Нарьян-Мар, ул. Морская, д. 4, кв. 1</t>
  </si>
  <si>
    <t>83:00:050023:525</t>
  </si>
  <si>
    <t>г. Нарьян-Мар, ул. Морская, д. 9, кв. 1</t>
  </si>
  <si>
    <t>83:00:050023:526</t>
  </si>
  <si>
    <t>г. Нарьян-Мар, ул. Морская, д. 9, кв. 2</t>
  </si>
  <si>
    <t>83:00:050023:527</t>
  </si>
  <si>
    <t>г. Нарьян-Мар, ул. Морская, д. 14, кв. 1</t>
  </si>
  <si>
    <t>83:00:050023:528</t>
  </si>
  <si>
    <t>г. Нарьян-Мар, ул. Морская, д. 15, кв. 1</t>
  </si>
  <si>
    <t>83:00:050023:529</t>
  </si>
  <si>
    <t>г. Нарьян-Мар, ул. Морская, д. 23, кв. 1</t>
  </si>
  <si>
    <t>83:00:050023:530</t>
  </si>
  <si>
    <t>г. Нарьян-Мар, ул. Морская, д. 23, кв. 2</t>
  </si>
  <si>
    <t>83:00:050023:531</t>
  </si>
  <si>
    <t>г. Нарьян-Мар, ул. Морская, д. 29, кв. 1</t>
  </si>
  <si>
    <t>83:00:050023:532</t>
  </si>
  <si>
    <t>г. Нарьян-Мар, ул. Морская, д. 37, кв. 1</t>
  </si>
  <si>
    <t>83:00:050023:533</t>
  </si>
  <si>
    <t>г. Нарьян-Мар, ул. Морская, д. 16, кв. 1</t>
  </si>
  <si>
    <t>83:00:050023:534</t>
  </si>
  <si>
    <t>Ненецкий автономный округ, г. Нарьян-Мар, ул. Морская, д. 16</t>
  </si>
  <si>
    <t>83:00:050023:535</t>
  </si>
  <si>
    <t>г. Нарьян-Мар, ул. Морская, д. 5, кв. 1</t>
  </si>
  <si>
    <t>83:00:050023:536</t>
  </si>
  <si>
    <t>г. Нарьян-Мар, ул. Морская, д. 10, кв. 1</t>
  </si>
  <si>
    <t>83:00:050023:539</t>
  </si>
  <si>
    <t>г. Нарьян-Мар, ул. Морская, д. 11, кв. 1</t>
  </si>
  <si>
    <t>83:00:050023:540</t>
  </si>
  <si>
    <t>г. Нарьян-Мар, ул. Морская, д. 8, кв. 1</t>
  </si>
  <si>
    <t>83:00:050023:541</t>
  </si>
  <si>
    <t>г. Нарьян-Мар, ул. Морская, д. 27, кв. 1</t>
  </si>
  <si>
    <t>83:00:050023:542</t>
  </si>
  <si>
    <t>г. Нарьян-Мар, ул. Морская, д. 30, кв. 1</t>
  </si>
  <si>
    <t>83:00:050023:543</t>
  </si>
  <si>
    <t>г. Нарьян-Мар, ул. Морская, д. 35, кв. 1</t>
  </si>
  <si>
    <t>83:00:050023:546</t>
  </si>
  <si>
    <t>Ненецкий автономный округ, г. Нарьян-Мар, пос. Качгорт, ул. Набережная, д. 34, кв. 1</t>
  </si>
  <si>
    <t>83:00:050023:563</t>
  </si>
  <si>
    <t>г. Нарьян-Мар, ул. Набережная, д. 30, кв. 1</t>
  </si>
  <si>
    <t>83:00:050023:564</t>
  </si>
  <si>
    <t>г. Нарьян-Мар, ул. Набережная, д. 17, корп. а, кв. 1</t>
  </si>
  <si>
    <t>83:00:050023:565</t>
  </si>
  <si>
    <t>г. Нарьян-Мар, ул. Набережная, д. 6, кв. 1</t>
  </si>
  <si>
    <t>83:00:050023:566</t>
  </si>
  <si>
    <t>г. Нарьян-Мар, ул. Набережная, д. 6, кв. 2</t>
  </si>
  <si>
    <t>83:00:050023:567</t>
  </si>
  <si>
    <t>г. Нарьян-Мар, ул. Набережная, д. 9, кв. 1</t>
  </si>
  <si>
    <t>83:00:050023:568</t>
  </si>
  <si>
    <t>г. Нарьян-Мар, ул. Набережная, д. 14, кв. 1</t>
  </si>
  <si>
    <t>83:00:050023:569</t>
  </si>
  <si>
    <t>г. Нарьян-Мар, ул. Набережная, д. 4, кв. 1</t>
  </si>
  <si>
    <t>83:00:050023:570</t>
  </si>
  <si>
    <t>г. Нарьян-Мар, ул. Набережная, д. 26, кв. 1</t>
  </si>
  <si>
    <t>83:00:050023:571</t>
  </si>
  <si>
    <t>г. Нарьян-Мар, ул. Набережная, д. 12, кв. 1</t>
  </si>
  <si>
    <t>83:00:050023:573</t>
  </si>
  <si>
    <t>г. Нарьян-Мар, ул. Набережная, д. 23, кв. 1</t>
  </si>
  <si>
    <t>83:00:050023:574</t>
  </si>
  <si>
    <t>г. Нарьян-Мар, ул. Речная, д. 13, кв. 1</t>
  </si>
  <si>
    <t>83:00:050023:575</t>
  </si>
  <si>
    <t>г. Нарьян-Мар, ул. Речная, д. 6, корп. а, кв. 1</t>
  </si>
  <si>
    <t>83:00:050023:576</t>
  </si>
  <si>
    <t>г. Нарьян-Мар, ул. Речная, д. 14, кв. 1</t>
  </si>
  <si>
    <t>83:00:050023:577</t>
  </si>
  <si>
    <t>г. Нарьян-Мар, ул. Речная, д. 9, кв. 1</t>
  </si>
  <si>
    <t>83:00:050023:579</t>
  </si>
  <si>
    <t>г. Нарьян-Мар, ул. Речная, д. 16, кв. 1</t>
  </si>
  <si>
    <t>83:00:050023:580</t>
  </si>
  <si>
    <t>г. Нарьян-Мар, ул. Речная, д. 10, кв. 1</t>
  </si>
  <si>
    <t>83:00:050023:581</t>
  </si>
  <si>
    <t>г. Нарьян-Мар, ул. Речная, д. 10, кв. 2</t>
  </si>
  <si>
    <t>83:00:050023:583</t>
  </si>
  <si>
    <t>г. Нарьян-Мар, ул. Речная, д. 5, кв. 1</t>
  </si>
  <si>
    <t>83:00:050023:585</t>
  </si>
  <si>
    <t>г. Нарьян-Мар, ул. Зимняя, д. 12, кв. #01</t>
  </si>
  <si>
    <t>83:00:050023:586</t>
  </si>
  <si>
    <t>г. Нарьян-Мар, ул. Зимняя, д. 12А, кв. #01</t>
  </si>
  <si>
    <t>83:00:050024:1082</t>
  </si>
  <si>
    <t>г. Нарьян-Мар, ул. им А.Ф.Титова, д. 14, кв. 1</t>
  </si>
  <si>
    <t>83:00:050025:134</t>
  </si>
  <si>
    <t>г. Нарьян-Мар, ул. им 60-летия Октября, д. 60Б, кв. 1</t>
  </si>
  <si>
    <t>83:00:050025:137</t>
  </si>
  <si>
    <t>г. Нарьян-Мар, ул. им 60-летия Октября, д. 54В, кв. 1</t>
  </si>
  <si>
    <t>83:00:050025:138</t>
  </si>
  <si>
    <t>г. Нарьян-Мар, ул. им 60-летия Октября, д. 58, кв. 1</t>
  </si>
  <si>
    <t>83:00:050025:139</t>
  </si>
  <si>
    <t>г. Нарьян-Мар, ул. им 60-летия Октября, д. 50Г, кв. 1</t>
  </si>
  <si>
    <t>83:00:050025:140</t>
  </si>
  <si>
    <t>г. Нарьян-Мар, ул. им 60-летия Октября, д. 68Б, кв. 1</t>
  </si>
  <si>
    <t>83:00:050025:160</t>
  </si>
  <si>
    <t>г. Нарьян-Мар, ул. им 60-летия Октября, д. 56А, кв. 1</t>
  </si>
  <si>
    <t>83:00:050025:161</t>
  </si>
  <si>
    <t>г. Нарьян-Мар, ул. им 60-летия Октября, д. 56А, кв. 2</t>
  </si>
  <si>
    <t>83:00:050025:176</t>
  </si>
  <si>
    <t>г. Нарьян-Мар, ул. им 60-летия Октября, д. 59, кв. 1</t>
  </si>
  <si>
    <t>83:00:050025:177</t>
  </si>
  <si>
    <t>г. Нарьян-Мар, ул. им 60-летия Октября, д. 50Д, кв. 1</t>
  </si>
  <si>
    <t>83:00:050025:178</t>
  </si>
  <si>
    <t>г. Нарьян-Мар, ул. им 60-летия Октября, д. 50Д, кв. 2</t>
  </si>
  <si>
    <t>83:00:050025:204</t>
  </si>
  <si>
    <t>г. Нарьян-Мар, ул. им 60-летия Октября, д. 62, кв. 1</t>
  </si>
  <si>
    <t>83:00:050025:205</t>
  </si>
  <si>
    <t>г. Нарьян-Мар, ул. им 60-летия Октября, д. 64, кв. 1</t>
  </si>
  <si>
    <t>83:00:050025:206</t>
  </si>
  <si>
    <t>г. Нарьян-Мар, ул. им 60-летия Октября, д. 72, кв. 1</t>
  </si>
  <si>
    <t>83:00:050026:225</t>
  </si>
  <si>
    <t>г. Нарьян-Мар, ул. им 60-летия Октября, д. 87А, кв. 1</t>
  </si>
  <si>
    <t>83:00:050026:226</t>
  </si>
  <si>
    <t>г. Нарьян-Мар, ул. им 60-летия Октября, д. 73, кв. 1</t>
  </si>
  <si>
    <t>83:00:050026:227</t>
  </si>
  <si>
    <t>г. Нарьян-Мар, ул. им 60-летия Октября, д. 89А, кв. 1</t>
  </si>
  <si>
    <t>83:00:050026:234</t>
  </si>
  <si>
    <t>г. Нарьян-Мар, ул. им 60-летия Октября, д. 85А, кв. 1</t>
  </si>
  <si>
    <t>83:00:050026:235</t>
  </si>
  <si>
    <t>г. Нарьян-Мар, ул. им 60-летия Октября, д. 69, кв. 1</t>
  </si>
  <si>
    <t>83:00:050026:236</t>
  </si>
  <si>
    <t>г. Нарьян-Мар, ул. им 60-летия Октября, д. 79, кв. 1</t>
  </si>
  <si>
    <t>83:00:050026:237</t>
  </si>
  <si>
    <t>г. Нарьян-Мар, ул. им 60-летия Октября, д. 79, кв. 2</t>
  </si>
  <si>
    <t>83:00:050026:238</t>
  </si>
  <si>
    <t>г. Нарьян-Мар, ул. им 60-летия Октября, д. 71, кв. 1</t>
  </si>
  <si>
    <t>83:00:050026:239</t>
  </si>
  <si>
    <t>г. Нарьян-Мар, ул. им 60-летия Октября, д. 73А, кв. 1</t>
  </si>
  <si>
    <t>83:00:050026:240</t>
  </si>
  <si>
    <t>г. Нарьян-Мар, ул. им 60-летия Октября, д. 85, кв. 1</t>
  </si>
  <si>
    <t>83:00:050026:241</t>
  </si>
  <si>
    <t>г. Нарьян-Мар, ул. им 60-летия Октября, д. 89, кв. 1</t>
  </si>
  <si>
    <t>83:00:050026:242</t>
  </si>
  <si>
    <t>г. Нарьян-Мар, ул. им 60-летия Октября, д. 69А, кв. 1</t>
  </si>
  <si>
    <t>83:00:050026:243</t>
  </si>
  <si>
    <t>г. Нарьян-Мар, пер. Сахалинский, д. 18А, кв. 1</t>
  </si>
  <si>
    <t>83:00:050026:244</t>
  </si>
  <si>
    <t>г. Нарьян-Мар, пер. Сахалинский, д. 19, кв. 1</t>
  </si>
  <si>
    <t>83:00:050026:248</t>
  </si>
  <si>
    <t>г. Нарьян-Мар, пер. Сахалинский, д. 35, кв. 1</t>
  </si>
  <si>
    <t>83:00:050026:249</t>
  </si>
  <si>
    <t>г. Нарьян-Мар, пер. Сахалинский, д. 35, кв. 2</t>
  </si>
  <si>
    <t>83:00:050026:250</t>
  </si>
  <si>
    <t>г. Нарьян-Мар, пер. Сахалинский, д. 35, кв. 3</t>
  </si>
  <si>
    <t>83:00:050026:253</t>
  </si>
  <si>
    <t>г. Нарьян-Мар, пер. Сахалинский, д. 11, кв. 1</t>
  </si>
  <si>
    <t>83:00:050026:254</t>
  </si>
  <si>
    <t>г. Нарьян-Мар, пер. Сахалинский, д. 28А, кв. 1</t>
  </si>
  <si>
    <t>83:00:050026:257</t>
  </si>
  <si>
    <t>г. Нарьян-Мар, пер. Сахалинский, кв. 1</t>
  </si>
  <si>
    <t>83:00:050026:258</t>
  </si>
  <si>
    <t>г. Нарьян-Мар, пер. Сахалинский, д. 7, кв. 1</t>
  </si>
  <si>
    <t>83:00:050026:261</t>
  </si>
  <si>
    <t>г. Нарьян-Мар, пер. Сахалинский, д. 20Б, кв. 1</t>
  </si>
  <si>
    <t>83:00:050026:265</t>
  </si>
  <si>
    <t>г. Нарьян-Мар, пер. Сахалинский, д. 12, кв. 1</t>
  </si>
  <si>
    <t>83:00:050026:266</t>
  </si>
  <si>
    <t>г. Нарьян-Мар, пер. Сахалинский, д. 16, кв. 1</t>
  </si>
  <si>
    <t>83:00:050026:267</t>
  </si>
  <si>
    <t>г. Нарьян-Мар, пер. Сахалинский, д. 2, кв. 1</t>
  </si>
  <si>
    <t>83:00:050026:268</t>
  </si>
  <si>
    <t>г. Нарьян-Мар, пер. Сахалинский, д. 37, кв. 1</t>
  </si>
  <si>
    <t>83:00:050026:269</t>
  </si>
  <si>
    <t>г. Нарьян-Мар, пер. Сахалинский, д. 6А, кв. #01</t>
  </si>
  <si>
    <t>83:00:050026:272</t>
  </si>
  <si>
    <t>г. Нарьян-Мар, пер. Сахалинский, д. 23, кв. 1</t>
  </si>
  <si>
    <t>83:00:050026:273</t>
  </si>
  <si>
    <t>г. Нарьян-Мар, пер. Сахалинский, д. 25, кв. 1</t>
  </si>
  <si>
    <t>83:00:050026:274</t>
  </si>
  <si>
    <t>г. Нарьян-Мар, пер. Сахалинский, д. 29, кв. 1</t>
  </si>
  <si>
    <t>83:00:050026:275</t>
  </si>
  <si>
    <t>г. Нарьян-Мар, пер. Сахалинский, д. 39, кв. 1</t>
  </si>
  <si>
    <t>83:00:050026:280</t>
  </si>
  <si>
    <t>г. Нарьян-Мар, ул. им 60-летия Октября, д. 77, кв. 1</t>
  </si>
  <si>
    <t>83:00:050026:281</t>
  </si>
  <si>
    <t>г. Нарьян-Мар, ул. им 60-летия Октября, д. 77А, кв. 1</t>
  </si>
  <si>
    <t>83:00:050026:282</t>
  </si>
  <si>
    <t>г. Нарьян-Мар, ул. им 60-летия Октября, д. 91, кв. 1</t>
  </si>
  <si>
    <t>83:00:050026:283</t>
  </si>
  <si>
    <t>г. Нарьян-Мар, ул. им 60-летия Октября, д. 91, кв. 2</t>
  </si>
  <si>
    <t>83:00:050026:284</t>
  </si>
  <si>
    <t>г. Нарьян-Мар, ул. им 60-летия Октября, д. 93А, кв. 1</t>
  </si>
  <si>
    <t>83:00:050026:285</t>
  </si>
  <si>
    <t>г. Нарьян-Мар, ул. им 60-летия Октября, д. 93А, кв. 2</t>
  </si>
  <si>
    <t>83:00:050026:286</t>
  </si>
  <si>
    <t>г. Нарьян-Мар, ул. им 60-летия Октября, д. 93А, кв. 3</t>
  </si>
  <si>
    <t>83:00:050026:287</t>
  </si>
  <si>
    <t>г. Нарьян-Мар, ул. им 60-летия Октября, д. 95, кв. 1</t>
  </si>
  <si>
    <t>83:00:050026:288</t>
  </si>
  <si>
    <t>г. Нарьян-Мар, ул. им 60-летия Октября, д. 95, кв. 2</t>
  </si>
  <si>
    <t>83:00:050026:289</t>
  </si>
  <si>
    <t>г. Нарьян-Мар, ул. им 60-летия Октября, д. 99А, кв. 1</t>
  </si>
  <si>
    <t>83:00:050026:290</t>
  </si>
  <si>
    <t>г. Нарьян-Мар, ул. им 60-летия Октября, д. 99А, кв. 2</t>
  </si>
  <si>
    <t>83:00:050034:88</t>
  </si>
  <si>
    <t>г. Нарьян-Мар, ул. Красная, д. 27, кв. 1</t>
  </si>
  <si>
    <t>83:00:050034:93</t>
  </si>
  <si>
    <t>г. Нарьян-Мар, ул. Красная, д. 30, кв. 1</t>
  </si>
  <si>
    <t>83:00:050034:94</t>
  </si>
  <si>
    <t>г. Нарьян-Мар, ул. Песчаная, д. 6, кв. 1</t>
  </si>
  <si>
    <t>83:00:050101:159</t>
  </si>
  <si>
    <t>г. Нарьян-Мар, пер. Весенний, д. 2Б, кв. 1</t>
  </si>
  <si>
    <t>83:00:050101:160</t>
  </si>
  <si>
    <t>г. Нарьян-Мар, пер. Весенний, д. 2, кв. 1</t>
  </si>
  <si>
    <t>83:00:050101:180</t>
  </si>
  <si>
    <t>г. Нарьян-Мар, ул. Совхозная, д. 4А, кв. 1</t>
  </si>
  <si>
    <t>83:00:050201:36</t>
  </si>
  <si>
    <t>Ненецкий автономный округ, г. Нарьян-Мар, ул. Юбилейная, д. 21, кв. 1</t>
  </si>
  <si>
    <t>83:00:050201:37</t>
  </si>
  <si>
    <t>Ненецкий автономный округ, г. Нарьян-Мар, ул. Юбилейная, д. 21, кв. 2</t>
  </si>
  <si>
    <t>83:00:050202:113</t>
  </si>
  <si>
    <t>г. Нарьян-Мар, ул. Юбилейная, д. 29А, кв. 1</t>
  </si>
  <si>
    <t>ИЖД (разница 8,3 кв.м)</t>
  </si>
  <si>
    <t>83:00:050202:114</t>
  </si>
  <si>
    <t>г. Нарьян-Мар, ул. Юбилейная, д. 35А, кв. 1</t>
  </si>
  <si>
    <t>83:00:050202:123</t>
  </si>
  <si>
    <t>г. Нарьян-Мар, ул. Юбилейная, д. 35, кв. 1</t>
  </si>
  <si>
    <t>83:00:050202:124</t>
  </si>
  <si>
    <t>Ненецкий автономный округ, г. Нарьян-Мар, ул. Юбилейная, д. 27, кв. 1</t>
  </si>
  <si>
    <t>по сводной таб ИЖД</t>
  </si>
  <si>
    <t>83:00:050202:125</t>
  </si>
  <si>
    <t>Ненецкий автономный округ, г. Нарьян-Мар, ул. Юбилейная, д. 27, кв. 2.</t>
  </si>
  <si>
    <t>83:00:050202:126</t>
  </si>
  <si>
    <t>г. Нарьян-Мар, ул. Юбилейная, д. 31, кв. 1</t>
  </si>
  <si>
    <t>83:00:050202:127</t>
  </si>
  <si>
    <t>г. Нарьян-Мар, ул. Юбилейная, д. 39, кв. 1</t>
  </si>
  <si>
    <t>83:00:050202:128</t>
  </si>
  <si>
    <t>г. Нарьян-Мар, ул. Юбилейная, д. 17, кв. 1</t>
  </si>
  <si>
    <t>83:00:050202:129</t>
  </si>
  <si>
    <t>г. Нарьян-Мар, ул. Юбилейная, д. 17, кв. 2</t>
  </si>
  <si>
    <t>83:00:050202:130</t>
  </si>
  <si>
    <t>г. Нарьян-Мар, ул. Юбилейная, д. 23, кв. 1</t>
  </si>
  <si>
    <t>83:00:050203:101</t>
  </si>
  <si>
    <t>г. Нарьян-Мар, ул. Юбилейная, д. 51А, кв. 1</t>
  </si>
  <si>
    <t>83:00:050203:102</t>
  </si>
  <si>
    <t>г. Нарьян-Мар, ул. Юбилейная, д. 69А, кв. 1</t>
  </si>
  <si>
    <t>83:00:050203:104</t>
  </si>
  <si>
    <t>г. Нарьян-Мар, ул. Юбилейная, д. 83, кв. 1</t>
  </si>
  <si>
    <t>83:00:050203:105</t>
  </si>
  <si>
    <t>г. Нарьян-Мар, ул. Юбилейная, д. 43, кв. 1</t>
  </si>
  <si>
    <t>83:00:050203:106</t>
  </si>
  <si>
    <t>г. Нарьян-Мар, ул. Юбилейная, д. 49, корп. а, кв. 1</t>
  </si>
  <si>
    <t>83:00:050203:108</t>
  </si>
  <si>
    <t>г. Нарьян-Мар, ул. Юбилейная, д. 87, кв. 1</t>
  </si>
  <si>
    <t>83:00:050203:109</t>
  </si>
  <si>
    <t>г. Нарьян-Мар, ул. Юбилейная, д. 47, кв. 1</t>
  </si>
  <si>
    <t>83:00:050203:110</t>
  </si>
  <si>
    <t>г. Нарьян-Мар, ул. Юбилейная, д. 49, кв. 1</t>
  </si>
  <si>
    <t>83:00:050203:111</t>
  </si>
  <si>
    <t>г. Нарьян-Мар, ул. Юбилейная, д. 45, кв. 1</t>
  </si>
  <si>
    <t>83:00:050203:113</t>
  </si>
  <si>
    <t>г. Нарьян-Мар, ул. Юбилейная, д. 67, кв. 1</t>
  </si>
  <si>
    <t>83:00:050203:93</t>
  </si>
  <si>
    <t>г. Нарьян-Мар, ул. Юбилейная, д. 57А, кв. 1</t>
  </si>
  <si>
    <t>83:00:050203:99</t>
  </si>
  <si>
    <t>г. Нарьян-Мар, ул. Юбилейная, д. 79, кв. 1</t>
  </si>
  <si>
    <t>83:00:050204:183</t>
  </si>
  <si>
    <t>г. Нарьян-Мар, ул. Юбилейная, д. 66, корп. а, кв. 1</t>
  </si>
  <si>
    <t>83:00:050204:184</t>
  </si>
  <si>
    <t>г. Нарьян-Мар, ул. Юбилейная, д. 56, кв. 1</t>
  </si>
  <si>
    <t>83:00:050204:185</t>
  </si>
  <si>
    <t>г. Нарьян-Мар, ул. Юбилейная, д. 64, кв. 1</t>
  </si>
  <si>
    <t>83:00:050204:200</t>
  </si>
  <si>
    <t>г. Нарьян-Мар, ул. Юбилейная, д. 52, кв. 1</t>
  </si>
  <si>
    <t>83:00:050204:201</t>
  </si>
  <si>
    <t>г. Нарьян-Мар, ул. Юбилейная, д. 58, кв. 1</t>
  </si>
  <si>
    <t>83:00:050204:202</t>
  </si>
  <si>
    <t>г. Нарьян-Мар, ул. Юбилейная, д. 62, кв. 1</t>
  </si>
  <si>
    <t>83:00:050204:203</t>
  </si>
  <si>
    <t>г. Нарьян-Мар, ул. Юбилейная, д. 38, кв. 1</t>
  </si>
  <si>
    <t>83:00:050204:206</t>
  </si>
  <si>
    <t>г. Нарьян-Мар, ул. Юбилейная, д. 68, кв. 1</t>
  </si>
  <si>
    <t>83:00:050204:207</t>
  </si>
  <si>
    <t>г. Нарьян-Мар, ул. Юбилейная, д. 54, кв. 1</t>
  </si>
  <si>
    <t>83:00:050204:208</t>
  </si>
  <si>
    <t>г. Нарьян-Мар, ул. Мурманская, д. 4, кв. 1</t>
  </si>
  <si>
    <t>83:00:050204:209</t>
  </si>
  <si>
    <t>г. Нарьян-Мар, ул. Мурманская, д. 8, кв. 1</t>
  </si>
  <si>
    <t>83:00:050204:210</t>
  </si>
  <si>
    <t>г. Нарьян-Мар, ул. Мурманская, кв. 1</t>
  </si>
  <si>
    <t>83:00:050204:211</t>
  </si>
  <si>
    <t>г. Нарьян-Мар, ул. Мурманская, кв. 2</t>
  </si>
  <si>
    <t>83:00:050204:212</t>
  </si>
  <si>
    <t>г. Нарьян-Мар, ул. Мурманская, д. 12, кв. 1</t>
  </si>
  <si>
    <t>83:00:050204:216</t>
  </si>
  <si>
    <t>г. Нарьян-Мар, ул. Юбилейная, д. 40Б, кв. 1</t>
  </si>
  <si>
    <t>83:00:050204:217</t>
  </si>
  <si>
    <t>г. Нарьян-Мар, ул. Юбилейная, д. 38А, кв. 1</t>
  </si>
  <si>
    <t>83:00:050204:218</t>
  </si>
  <si>
    <t>г. Нарьян-Мар, ул. Юбилейная, д. 44А, кв. 1</t>
  </si>
  <si>
    <t>83:00:050204:219</t>
  </si>
  <si>
    <t>г. Нарьян-Мар, ул. Юбилейная, д. 8А, кв. 1</t>
  </si>
  <si>
    <t>83:00:050204:221</t>
  </si>
  <si>
    <t>г. Нарьян-Мар, ул. Юбилейная, д. 47А, кв. 1</t>
  </si>
  <si>
    <t>83:00:050204:222</t>
  </si>
  <si>
    <t>г. Нарьян-Мар, ул. Юбилейная, д. 68Б, кв. 1</t>
  </si>
  <si>
    <t>83:00:050204:223</t>
  </si>
  <si>
    <t>г. Нарьян-Мар, ул. Юбилейная, д. 66Б, кв. 1</t>
  </si>
  <si>
    <t>83:00:050205:67</t>
  </si>
  <si>
    <t>г. Нарьян-Мар, ул. Юбилейная, д. 16, кв. 1</t>
  </si>
  <si>
    <t>83:00:050205:68</t>
  </si>
  <si>
    <t>г. Нарьян-Мар, ул. Юбилейная, д. 14, кв. 1</t>
  </si>
  <si>
    <t>83:00:050205:71</t>
  </si>
  <si>
    <t>г. Нарьян-Мар, ул. Юбилейная, д. 18, кв. 1</t>
  </si>
  <si>
    <t>83:00:050402:37</t>
  </si>
  <si>
    <t>г. Нарьян-Мар, ул. Мира, д. 25, кв. 1</t>
  </si>
  <si>
    <t>83:00:050402:38</t>
  </si>
  <si>
    <t>г. Нарьян-Мар, ул. Мира, д. 26, кв. 1</t>
  </si>
  <si>
    <t>83:00:050402:39</t>
  </si>
  <si>
    <t>г. Нарьян-Мар, ул. Мира, д. 27, кв. 1</t>
  </si>
  <si>
    <t>83:00:050403:307</t>
  </si>
  <si>
    <t>г. Нарьян-Мар, пер. Высоцкого, д. 6, кв. #01</t>
  </si>
  <si>
    <t>83:00:050403:308</t>
  </si>
  <si>
    <t>г. Нарьян-Мар, пер. Высоцкого, д. 8, кв. #01</t>
  </si>
  <si>
    <t>83:00:050403:309</t>
  </si>
  <si>
    <t>г. Нарьян-Мар, пер. Высоцкого, д. 14, кв. 1</t>
  </si>
  <si>
    <t>83:00:050403:310</t>
  </si>
  <si>
    <t>г. Нарьян-Мар, пер. Высоцкого, д. 4, кв. 1</t>
  </si>
  <si>
    <t>83:00:050403:313</t>
  </si>
  <si>
    <t>г. Нарьян-Мар, ул. Мира, д. 72, кв. 1</t>
  </si>
  <si>
    <t>83:00:050403:314</t>
  </si>
  <si>
    <t>г. Нарьян-Мар, ул. Мира, д. 72, кв. 2</t>
  </si>
  <si>
    <t>83:00:050403:315</t>
  </si>
  <si>
    <t>г. Нарьян-Мар, пер. Полевой, д. 10, кв. #01</t>
  </si>
  <si>
    <t>83:00:050403:317</t>
  </si>
  <si>
    <t>г. Нарьян-Мар, пер. Полевой, д. 5, кв. 1</t>
  </si>
  <si>
    <t>83:00:050403:322</t>
  </si>
  <si>
    <t>г. Нарьян-Мар, пер. Полевой, д. 9, кв. 1</t>
  </si>
  <si>
    <t>83:00:050403:323</t>
  </si>
  <si>
    <t>г. Нарьян-Мар, пер. Рождественский, д. 4, кв. 1</t>
  </si>
  <si>
    <t>83:00:050403:324</t>
  </si>
  <si>
    <t>г. Нарьян-Мар, пер. Рождественский, д. 8, кв. 1</t>
  </si>
  <si>
    <t>83:00:050403:325</t>
  </si>
  <si>
    <t>г. Нарьян-Мар, пер. Рождественский, д. 7, кв. 1</t>
  </si>
  <si>
    <t>83:00:050403:326</t>
  </si>
  <si>
    <t>г. Нарьян-Мар, пер. Рождественский, д. 10, кв. 1</t>
  </si>
  <si>
    <t>83:00:050403:327</t>
  </si>
  <si>
    <t>г. Нарьян-Мар, пер. Рождественский, д. 12, кв. #01</t>
  </si>
  <si>
    <t>83:00:050403:328</t>
  </si>
  <si>
    <t>г. Нарьян-Мар, пер. Рождественский, д. 2, кв. 1</t>
  </si>
  <si>
    <t>83:00:050403:329</t>
  </si>
  <si>
    <t>г. Нарьян-Мар, пер. Дорожный, кв. 1</t>
  </si>
  <si>
    <t>83:00:050403:330</t>
  </si>
  <si>
    <t>г. Нарьян-Мар, пер. Дорожный, д. 12, кв. 1</t>
  </si>
  <si>
    <t>83:00:050403:331</t>
  </si>
  <si>
    <t>г. Нарьян-Мар, пер. Дорожный, д. 4, кв. 1</t>
  </si>
  <si>
    <t>83:00:050403:332</t>
  </si>
  <si>
    <t>г. Нарьян-Мар, пер. Полевой, д. 14, кв. 1</t>
  </si>
  <si>
    <t>83:00:050403:333</t>
  </si>
  <si>
    <t>г. Нарьян-Мар, пер. Полевой, д. 12, кв. 1</t>
  </si>
  <si>
    <t>83:00:050403:334</t>
  </si>
  <si>
    <t>г. Нарьян-Мар, пер. Рождественский, д. 6А, кв. 1</t>
  </si>
  <si>
    <t>83:00:050404:137</t>
  </si>
  <si>
    <t>г. Нарьян-Мар, ул. Мира, д. 29, кв. 1</t>
  </si>
  <si>
    <t>83:00:050404:138</t>
  </si>
  <si>
    <t>г. Нарьян-Мар, ул. Мира, д. 48, кв. 1</t>
  </si>
  <si>
    <t>83:00:050404:139</t>
  </si>
  <si>
    <t>г. Нарьян-Мар, ул. Мира, д. 51, кв. 1</t>
  </si>
  <si>
    <t>83:00:050404:140</t>
  </si>
  <si>
    <t>г. Нарьян-Мар, ул. Мира, д. 60, кв. 1</t>
  </si>
  <si>
    <t>83:00:050404:141</t>
  </si>
  <si>
    <t>г. Нарьян-Мар, ул. Мира, д. 35, кв. 1</t>
  </si>
  <si>
    <t>83:00:050404:142</t>
  </si>
  <si>
    <t>г. Нарьян-Мар, ул. Мира, д. 32, кв. 01</t>
  </si>
  <si>
    <t>83:00:050404:143</t>
  </si>
  <si>
    <t>г. Нарьян-Мар, ул. Мира, д. 32, кв. 02</t>
  </si>
  <si>
    <t>83:00:050404:145</t>
  </si>
  <si>
    <t>г. Нарьян-Мар, ул. Мира, д. 46, кв. 1</t>
  </si>
  <si>
    <t>83:00:050404:146</t>
  </si>
  <si>
    <t>г. Нарьян-Мар, ул. Мира, д. 59, кв. 1</t>
  </si>
  <si>
    <t>83:00:050404:150</t>
  </si>
  <si>
    <t>г. Нарьян-Мар, ул. Мира, д. 28, кв. 1</t>
  </si>
  <si>
    <t>83:00:050404:151</t>
  </si>
  <si>
    <t>г. Нарьян-Мар, ул. Мира, д. 31, кв. 1</t>
  </si>
  <si>
    <t>83:00:050404:152</t>
  </si>
  <si>
    <t>г. Нарьян-Мар, ул. Мира, д. 37, кв. 1</t>
  </si>
  <si>
    <t>83:00:050404:153</t>
  </si>
  <si>
    <t>г. Нарьян-Мар, ул. Мира, д. 33, кв. 1</t>
  </si>
  <si>
    <t>83:00:050404:154</t>
  </si>
  <si>
    <t>г. Нарьян-Мар, ул. Мира, д. 49, кв. 1</t>
  </si>
  <si>
    <t>83:00:050404:155</t>
  </si>
  <si>
    <t>г. Нарьян-Мар, ул. Мира, д. 50, кв. #01</t>
  </si>
  <si>
    <t>83:00:050404:156</t>
  </si>
  <si>
    <t>г. Нарьян-Мар, ул. Мира, д. 65, кв. 1</t>
  </si>
  <si>
    <t>83:00:050404:157</t>
  </si>
  <si>
    <t>г. Нарьян-Мар, ул. Мира, д. 36, кв. 1</t>
  </si>
  <si>
    <t>83:00:050404:158</t>
  </si>
  <si>
    <t>Ненецкий автономный округ, г. Нарьян-Мар, ул. Мира/ пер. Высоцкого, д. 68/1, кв. 1</t>
  </si>
  <si>
    <t>83:00:050404:159</t>
  </si>
  <si>
    <t>г. Нарьян-Мар, ул. Мира, д. 59А, кв. 1</t>
  </si>
  <si>
    <t>83:00:050404:162</t>
  </si>
  <si>
    <t>г. Нарьян-Мар, пер. Высоцкого, д. 15, кв. 1</t>
  </si>
  <si>
    <t>83:00:050404:163</t>
  </si>
  <si>
    <t>г. Нарьян-Мар, пер. Высоцкого, д. 5, кв. #01</t>
  </si>
  <si>
    <t>83:00:050501:170</t>
  </si>
  <si>
    <t>г. Нарьян-Мар, ул. Комсомольская, д. 26, кв. 1</t>
  </si>
  <si>
    <t>83:00:050501:171</t>
  </si>
  <si>
    <t>г. Нарьян-Мар, ул. Комсомольская, д. 28, кв. 1</t>
  </si>
  <si>
    <t>83:00:050501:172</t>
  </si>
  <si>
    <t>г. Нарьян-Мар, ул. Комсомольская, д. 9, кв. 1</t>
  </si>
  <si>
    <t>83:00:050501:173</t>
  </si>
  <si>
    <t>г. Нарьян-Мар, ул. Комсомольская, д. 10, кв. 1</t>
  </si>
  <si>
    <t>83:00:050501:174</t>
  </si>
  <si>
    <t>Ненецкий автономный округ, Городской округ "Город Нарьян-Мар", г. Нарьян-Мар, ул. Комсомольская, д. 10</t>
  </si>
  <si>
    <t>83:00:050501:175</t>
  </si>
  <si>
    <t>Ненецкий автономный округ, г. Нарьян-Мар, ул. Комсомольская, д. 7, кв. 1</t>
  </si>
  <si>
    <t>83:00:050501:176</t>
  </si>
  <si>
    <t>г. Нарьян-Мар, ул. Комсомольская, д. 16, кв. 1</t>
  </si>
  <si>
    <t>83:00:050501:177</t>
  </si>
  <si>
    <t>г. Нарьян-Мар, ул. Комсомольская, д. 17, кв. 1</t>
  </si>
  <si>
    <t>83:00:050501:183</t>
  </si>
  <si>
    <t>г. Нарьян-Мар, ул. Комсомольская, д. 13, кв. 1</t>
  </si>
  <si>
    <t>83:00:050501:184</t>
  </si>
  <si>
    <t>г. Нарьян-Мар, ул. Комсомольская, д. 15, кв. 1</t>
  </si>
  <si>
    <t>83:00:050501:185</t>
  </si>
  <si>
    <t>г. Нарьян-Мар, ул. Комсомольская, д. 28А, кв. 1</t>
  </si>
  <si>
    <t>83:00:050501:186</t>
  </si>
  <si>
    <t>г. Нарьян-Мар, ул. Комсомольская, д. 26А, кв. 1</t>
  </si>
  <si>
    <t>83:00:050501:246</t>
  </si>
  <si>
    <t>г. Нарьян-Мар, ул. Комсомольская, д. 7А, кв. 1</t>
  </si>
  <si>
    <t>83:00:050602:241</t>
  </si>
  <si>
    <t>Ненецкий автономный округ, г Нарьян-Мар, ул Комсомольская, д 1, кв 1</t>
  </si>
  <si>
    <t>83:00:050702:118</t>
  </si>
  <si>
    <t>г. Нарьян-Мар, ул. Бондарная, д. 10А, кв. 1</t>
  </si>
  <si>
    <t>83:00:050702:125</t>
  </si>
  <si>
    <t>г. Нарьян-Мар, ул. Бондарная, д. 16, кв. 1</t>
  </si>
  <si>
    <t>83:00:050702:126</t>
  </si>
  <si>
    <t>г. Нарьян-Мар, ул. Бондарная, д. 12, кв. 1</t>
  </si>
  <si>
    <t>83:00:050702:127</t>
  </si>
  <si>
    <t>г. Нарьян-Мар, ул. Бондарная, д. 2, кв. 1</t>
  </si>
  <si>
    <t>83:00:050903:163</t>
  </si>
  <si>
    <t>г. Нарьян-Мар, ул. Авиаторов, д. 30, кв. 1</t>
  </si>
  <si>
    <t>83:00:050018:124</t>
  </si>
  <si>
    <t>Гараж</t>
  </si>
  <si>
    <t>Подвал</t>
  </si>
  <si>
    <t>г. Нарьян-Мар, ул. Рябиновая, д. 30, пом. #</t>
  </si>
  <si>
    <t>пом</t>
  </si>
  <si>
    <t>#</t>
  </si>
  <si>
    <t>83:00:050204:214</t>
  </si>
  <si>
    <t>г. Нарьян-Мар, ул. Мурманская, д. 13, кв. 1</t>
  </si>
  <si>
    <t>83:00:050204:215</t>
  </si>
  <si>
    <t>г. Нарьян-Мар, ул. Мурманская, д. 13, пом. 2</t>
  </si>
  <si>
    <t>нежилое</t>
  </si>
  <si>
    <t>83:00:000000:3524</t>
  </si>
  <si>
    <t>Ненецкий автономный округ, р-н. Заполярный, рп. Искателей, ул. Угольная, д. 3, кв. 1</t>
  </si>
  <si>
    <t>83:00:000000:3525</t>
  </si>
  <si>
    <t>Ненецкий автономный округ, р-н. Заполярный, рп. Искателей, ул. Угольная, д. 3, кв. 2</t>
  </si>
  <si>
    <t>83:00:000000:3523</t>
  </si>
  <si>
    <t>Ненецкий автономный округ, р-н. Заполярный, рп. Искателей, пер. Газовиков, д. 3Б, кв. 1</t>
  </si>
  <si>
    <t>83:00:000000:5143</t>
  </si>
  <si>
    <t>р-н. Заполярный, рп. Искателей, ул. Летняя, д. 9, кв. 1</t>
  </si>
  <si>
    <t>83:00:000000:5416</t>
  </si>
  <si>
    <t>подвал, 1, 2</t>
  </si>
  <si>
    <t>Ненецкий автономный округ, Заполярный р-н, рп. Искателей, ул. Спортивная, д. 14, кв. 1</t>
  </si>
  <si>
    <t>83:00:000000:5534</t>
  </si>
  <si>
    <t>р-н. Заполярный, рп. Искателей, пер. Газовиков, д. 3А, кв. 1</t>
  </si>
  <si>
    <t>83:00:000000:6018</t>
  </si>
  <si>
    <t>р-н. Заполярный, рп. Искателей, ул. Летняя, д. 17, кв. 1</t>
  </si>
  <si>
    <t>83:00:000000:6123</t>
  </si>
  <si>
    <t>р-н. Заполярный, рп. Искателей, пер. Строительный, д. 3, кв. 1</t>
  </si>
  <si>
    <t>83:00:000000:6288</t>
  </si>
  <si>
    <t>р-н. Заполярный, рп. Искателей, ул. Летняя, д. 21, кв. 1</t>
  </si>
  <si>
    <t>83:00:000000:6346</t>
  </si>
  <si>
    <t>р-н. Заполярный, рп. Искателей, пер. Газовиков, д. 26, кв. 1</t>
  </si>
  <si>
    <t>83:00:000000:6355</t>
  </si>
  <si>
    <t>р-н. Заполярный, рп. Искателей, ул. Угольная, д. 2, кв. 1</t>
  </si>
  <si>
    <t>83:00:000000:6356</t>
  </si>
  <si>
    <t>р-н. Заполярный, рп. Искателей, пер. Озерный, д. 7, кв. 1</t>
  </si>
  <si>
    <t>83:00:000000:7553</t>
  </si>
  <si>
    <t>Ненецкий автономный округ, Городское поселение «Рабочий поселок Искателей», п. Искателей, ул. Международная, д. 13, кв. 1</t>
  </si>
  <si>
    <t>83:00:060008:294</t>
  </si>
  <si>
    <t>р-н. Заполярный, рп. Искателей, пер. Газовиков, д. 23, кв. 1</t>
  </si>
  <si>
    <t>Гаражи индивидуальные отдельностоящие</t>
  </si>
  <si>
    <t>Подвалы</t>
  </si>
  <si>
    <t>УПКС родительского объекта</t>
  </si>
  <si>
    <t>Уточнённый номер кадастрового квартала</t>
  </si>
  <si>
    <t>Изменение КС</t>
  </si>
  <si>
    <t>УПКС</t>
  </si>
  <si>
    <t>БПКС</t>
  </si>
  <si>
    <t>83:00:060008:411</t>
  </si>
  <si>
    <t>83:00:000000:208</t>
  </si>
  <si>
    <t>83:00:060009:772</t>
  </si>
  <si>
    <t>Магазин</t>
  </si>
  <si>
    <t>Дубль 83:00:060009:772</t>
  </si>
  <si>
    <t>Ненецкий автономный округ, муниципальный район "Заполярный район", городское поселение "Рабочий поселок Искателей", п. Искателей, ул. Россихина, д. 21</t>
  </si>
  <si>
    <t>Ненецкий автономный округ, п. Искателей, микрорайон Факел, ул.Дружбы, д.1</t>
  </si>
  <si>
    <t>р-н. Заполярный, рп. Искателей, ул. Дружбы, д. 1</t>
  </si>
  <si>
    <t>Россихина</t>
  </si>
  <si>
    <t>Дружбы</t>
  </si>
  <si>
    <t>КЛАДР</t>
  </si>
  <si>
    <t>83001000013000900</t>
  </si>
  <si>
    <t>83001000013001900</t>
  </si>
  <si>
    <t>83000001000001400</t>
  </si>
  <si>
    <t>83000001000002200</t>
  </si>
  <si>
    <t>83000001000002300</t>
  </si>
  <si>
    <t>83000001000001100</t>
  </si>
  <si>
    <t>83000001000001500</t>
  </si>
  <si>
    <t>83000001000003900</t>
  </si>
  <si>
    <t>83000001000003200</t>
  </si>
  <si>
    <t>83000001000001300</t>
  </si>
  <si>
    <t>83000001000002600</t>
  </si>
  <si>
    <t>83000001000004900</t>
  </si>
  <si>
    <t>8300000100000</t>
  </si>
  <si>
    <t>83000001000005100</t>
  </si>
  <si>
    <t>83000001000002400</t>
  </si>
  <si>
    <t>83000001000003400</t>
  </si>
  <si>
    <t>83000001000000300</t>
  </si>
  <si>
    <t>83000001000001800</t>
  </si>
  <si>
    <t>83000001000000800</t>
  </si>
  <si>
    <t>83000001000000700</t>
  </si>
  <si>
    <t>83000001000004100</t>
  </si>
  <si>
    <t>83000001000005200</t>
  </si>
  <si>
    <t>83000001000006000</t>
  </si>
  <si>
    <t>83000001000000900</t>
  </si>
  <si>
    <t>83000001000000400</t>
  </si>
  <si>
    <t>83000001000002900</t>
  </si>
  <si>
    <t>83000001000007100</t>
  </si>
  <si>
    <t>83000001000001600</t>
  </si>
  <si>
    <t>83000001000001000</t>
  </si>
  <si>
    <t>83000001000000600</t>
  </si>
  <si>
    <t>83000001000005900</t>
  </si>
  <si>
    <t>83001000013001100</t>
  </si>
  <si>
    <t>83001000013000100</t>
  </si>
  <si>
    <t>83001000013002600</t>
  </si>
  <si>
    <t>83000001000006600</t>
  </si>
  <si>
    <t>83000001000009000</t>
  </si>
  <si>
    <t>83000001000006700</t>
  </si>
  <si>
    <t>83000001000005300</t>
  </si>
  <si>
    <t>83000001000008500</t>
  </si>
  <si>
    <t>83001000013000600</t>
  </si>
  <si>
    <t>83001000013000400</t>
  </si>
  <si>
    <t>83001000013000300</t>
  </si>
  <si>
    <t>8300100000000</t>
  </si>
  <si>
    <t>83000001000003500</t>
  </si>
  <si>
    <t>83000001000008300</t>
  </si>
  <si>
    <t>83001000013001600</t>
  </si>
  <si>
    <t>83000001000004400</t>
  </si>
  <si>
    <t>83000001000008400</t>
  </si>
  <si>
    <t>83001000013002900</t>
  </si>
  <si>
    <t>83000001000003000</t>
  </si>
  <si>
    <t>83000001000006100</t>
  </si>
  <si>
    <t>83000001000003700</t>
  </si>
  <si>
    <t>83001000013002500</t>
  </si>
  <si>
    <t>8300100001300</t>
  </si>
  <si>
    <t>83001000013000800</t>
  </si>
  <si>
    <t>83001000013000500</t>
  </si>
  <si>
    <t>83000001000004000</t>
  </si>
  <si>
    <t>83000001000004800</t>
  </si>
  <si>
    <t>83000001000003100</t>
  </si>
  <si>
    <t>83000001000002100</t>
  </si>
  <si>
    <t>83000001000002500</t>
  </si>
  <si>
    <t>83000001000005400</t>
  </si>
  <si>
    <t>83000001000009800</t>
  </si>
  <si>
    <t>83000001000002800</t>
  </si>
  <si>
    <t>83000001000000100</t>
  </si>
  <si>
    <t>830000010000067</t>
  </si>
  <si>
    <t>83000001000006200</t>
  </si>
  <si>
    <t>83000001000001900</t>
  </si>
  <si>
    <t>83000001000005500</t>
  </si>
  <si>
    <t>83000001000008600</t>
  </si>
  <si>
    <t>83000001000009500</t>
  </si>
  <si>
    <t>83000001000008700</t>
  </si>
  <si>
    <t>83000001000008100</t>
  </si>
  <si>
    <t>83000001000010100</t>
  </si>
  <si>
    <t>83000001000010200</t>
  </si>
  <si>
    <t>83000001000005600</t>
  </si>
  <si>
    <t>83000001000000200</t>
  </si>
  <si>
    <t>83000001000003600</t>
  </si>
  <si>
    <t>83000001000005800</t>
  </si>
  <si>
    <t>83000001000006300</t>
  </si>
  <si>
    <t>83000001000009200</t>
  </si>
  <si>
    <t>83000001000008200</t>
  </si>
  <si>
    <t>83000001000009300</t>
  </si>
  <si>
    <t>8300000100000100001</t>
  </si>
  <si>
    <t>83000001000009900</t>
  </si>
  <si>
    <t>83000001000010000</t>
  </si>
  <si>
    <t>83001000013001200</t>
  </si>
  <si>
    <t>83001000013003300</t>
  </si>
  <si>
    <t>83001000013002700</t>
  </si>
  <si>
    <t>8300100001300120001</t>
  </si>
  <si>
    <t>83001000013001700</t>
  </si>
  <si>
    <t>83001000013001400</t>
  </si>
  <si>
    <t>002001002000</t>
  </si>
  <si>
    <t>Код ОГ</t>
  </si>
  <si>
    <t>Формула расчета</t>
  </si>
  <si>
    <t>З_СР_ИЖД</t>
  </si>
  <si>
    <t>П_СУ_ИЖД</t>
  </si>
  <si>
    <t>S х РУПКС</t>
  </si>
  <si>
    <t>Objects.Flats.Flat.Assignation.AssignationCode</t>
  </si>
  <si>
    <t>002001003000</t>
  </si>
  <si>
    <t>206002000000</t>
  </si>
  <si>
    <t>206001000000</t>
  </si>
  <si>
    <t>Коэффициенты влияния ценообразующих факторов</t>
  </si>
  <si>
    <t>ЦОФ</t>
  </si>
  <si>
    <t>Способ оценки</t>
  </si>
  <si>
    <t>Подход к оценке</t>
  </si>
  <si>
    <t>Метод расчета</t>
  </si>
  <si>
    <t>Массовый</t>
  </si>
  <si>
    <t>Сравнительный</t>
  </si>
  <si>
    <t>Метод статистического (регрессионного) моделирования</t>
  </si>
  <si>
    <t>Метод моделирования на основе УПКС</t>
  </si>
  <si>
    <t>Названия строк</t>
  </si>
  <si>
    <t>(пусто)</t>
  </si>
  <si>
    <t>Общий итог</t>
  </si>
  <si>
    <t>Среднее по столбцу УПКС</t>
  </si>
  <si>
    <t>Максимум в столбце УПКС</t>
  </si>
  <si>
    <t>Ценовая зона</t>
  </si>
  <si>
    <t>Минимум в столбце УПКС</t>
  </si>
  <si>
    <t>All</t>
  </si>
  <si>
    <t>Состояние</t>
  </si>
  <si>
    <t>нормальное</t>
  </si>
  <si>
    <t>Ценообразующие факторы</t>
  </si>
  <si>
    <t>Кадастровый номер здания</t>
  </si>
  <si>
    <t>Установленное назначение зданий</t>
  </si>
  <si>
    <t>005001002000</t>
  </si>
  <si>
    <t>Установленное назначение помещений</t>
  </si>
  <si>
    <t>005002001000</t>
  </si>
  <si>
    <t>005002002000</t>
  </si>
  <si>
    <t>очень плохое</t>
  </si>
  <si>
    <t>83:00:000000:608</t>
  </si>
  <si>
    <t>р-н. Заполярный, рп. Искателей, пер. Газовиков, д. 9А</t>
  </si>
  <si>
    <t>83:00:060009:682</t>
  </si>
  <si>
    <t>83:00:060009:684</t>
  </si>
  <si>
    <t>цоколь, 1,2</t>
  </si>
  <si>
    <t>мансарда, 2</t>
  </si>
  <si>
    <t>Школьная, 1</t>
  </si>
  <si>
    <t>83:00:050022:365</t>
  </si>
  <si>
    <t>83:00:050015:499</t>
  </si>
  <si>
    <t>Лесной, 27</t>
  </si>
  <si>
    <t>четырехкомнатная квартира</t>
  </si>
  <si>
    <t>г. Нарьян-Мар, пер. Лесной, д. 27, кв. 2</t>
  </si>
  <si>
    <t>Ненецкий автономный округ, г Нарьян-Мар, ул. Школьная, д. 1, кв. 1</t>
  </si>
  <si>
    <t>Микрорайон</t>
  </si>
  <si>
    <t>К-т влияния площади (Кs)</t>
  </si>
  <si>
    <t>К-т влияния состояния (Ксост)</t>
  </si>
  <si>
    <t>К-т влияния ценовой зоны (Кцз)</t>
  </si>
  <si>
    <t>К-т влияния года постройки (Кгод)</t>
  </si>
  <si>
    <t>S х БПКС х Кs х Кцз х Кгод х Ксост</t>
  </si>
  <si>
    <t>Кадастровая стоимость,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</si>
</sst>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000"/>
  </numFmts>
  <fonts count="6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1" xfId="0" applyFill="1" applyBorder="1"/>
    <xf numFmtId="0" fontId="0" fillId="0" borderId="3" xfId="0" applyFill="1" applyBorder="1"/>
    <xf numFmtId="0" fontId="2" fillId="0" borderId="2" xfId="0" applyFont="1" applyFill="1" applyBorder="1" applyAlignment="1">
      <alignment horizontal="center" vertical="top" wrapText="1"/>
    </xf>
    <xf numFmtId="0" fontId="0" fillId="0" borderId="0" xfId="0" applyFill="1" applyAlignment="1">
      <alignment wrapText="1"/>
    </xf>
    <xf numFmtId="1" fontId="0" fillId="0" borderId="1" xfId="0" applyNumberFormat="1" applyFill="1" applyBorder="1"/>
    <xf numFmtId="0" fontId="0" fillId="0" borderId="1" xfId="0" applyFill="1" applyBorder="1" applyAlignment="1">
      <alignment horizontal="right"/>
    </xf>
    <xf numFmtId="4" fontId="0" fillId="0" borderId="1" xfId="0" applyNumberFormat="1" applyFill="1" applyBorder="1"/>
    <xf numFmtId="0" fontId="0" fillId="0" borderId="0" xfId="0" applyFill="1"/>
    <xf numFmtId="0" fontId="0" fillId="0" borderId="1" xfId="0" applyFill="1" applyBorder="1" applyAlignment="1">
      <alignment horizontal="left"/>
    </xf>
    <xf numFmtId="1" fontId="0" fillId="0" borderId="3" xfId="0" applyNumberFormat="1" applyFill="1" applyBorder="1"/>
    <xf numFmtId="4" fontId="0" fillId="0" borderId="3" xfId="0" applyNumberFormat="1" applyFill="1" applyBorder="1"/>
    <xf numFmtId="4" fontId="0" fillId="0" borderId="2" xfId="0" applyNumberFormat="1" applyFill="1" applyBorder="1"/>
    <xf numFmtId="164" fontId="0" fillId="0" borderId="2" xfId="0" applyNumberFormat="1" applyFill="1" applyBorder="1"/>
    <xf numFmtId="164" fontId="0" fillId="0" borderId="1" xfId="0" applyNumberFormat="1" applyFill="1" applyBorder="1"/>
    <xf numFmtId="164" fontId="0" fillId="0" borderId="3" xfId="0" applyNumberFormat="1" applyFill="1" applyBorder="1"/>
    <xf numFmtId="1" fontId="0" fillId="0" borderId="0" xfId="0" applyNumberFormat="1" applyFill="1"/>
    <xf numFmtId="0" fontId="0" fillId="0" borderId="2" xfId="0" applyFill="1" applyBorder="1"/>
    <xf numFmtId="0" fontId="0" fillId="0" borderId="0" xfId="0" applyFill="1" applyBorder="1"/>
    <xf numFmtId="49" fontId="0" fillId="0" borderId="0" xfId="0" applyNumberFormat="1" applyFill="1"/>
    <xf numFmtId="4" fontId="0" fillId="0" borderId="0" xfId="0" applyNumberFormat="1" applyFill="1"/>
    <xf numFmtId="0" fontId="0" fillId="0" borderId="2" xfId="0" applyNumberFormat="1" applyFill="1" applyBorder="1"/>
    <xf numFmtId="0" fontId="0" fillId="0" borderId="1" xfId="0" applyNumberFormat="1" applyFill="1" applyBorder="1"/>
    <xf numFmtId="0" fontId="1" fillId="0" borderId="1" xfId="0" applyFont="1" applyFill="1" applyBorder="1"/>
    <xf numFmtId="0" fontId="1" fillId="0" borderId="0" xfId="0" applyFont="1" applyFill="1"/>
    <xf numFmtId="0" fontId="0" fillId="0" borderId="3" xfId="0" applyNumberFormat="1" applyFill="1" applyBorder="1"/>
    <xf numFmtId="0" fontId="3" fillId="0" borderId="2" xfId="0" applyFont="1" applyFill="1" applyBorder="1" applyAlignment="1">
      <alignment horizontal="center" vertical="top" wrapText="1"/>
    </xf>
    <xf numFmtId="0" fontId="0" fillId="0" borderId="0" xfId="0" applyNumberFormat="1"/>
    <xf numFmtId="0" fontId="0" fillId="0" borderId="0" xfId="0" applyNumberFormat="1" applyFill="1"/>
    <xf numFmtId="4" fontId="0" fillId="0" borderId="0" xfId="0" applyNumberFormat="1" applyFill="1" applyBorder="1"/>
    <xf numFmtId="0" fontId="0" fillId="0" borderId="0" xfId="0" applyNumberFormat="1" applyFill="1" applyBorder="1"/>
    <xf numFmtId="1" fontId="0" fillId="0" borderId="0" xfId="0" applyNumberFormat="1" applyFill="1" applyBorder="1"/>
    <xf numFmtId="0" fontId="0" fillId="0" borderId="1" xfId="0" applyNumberFormat="1" applyBorder="1"/>
    <xf numFmtId="0" fontId="4" fillId="2" borderId="0" xfId="0" applyFont="1" applyFill="1" applyAlignment="1">
      <alignment horizontal="center"/>
    </xf>
    <xf numFmtId="4" fontId="0" fillId="2" borderId="1" xfId="0" applyNumberFormat="1" applyFill="1" applyBorder="1"/>
    <xf numFmtId="4" fontId="0" fillId="2" borderId="3" xfId="0" applyNumberFormat="1" applyFill="1" applyBorder="1"/>
    <xf numFmtId="0" fontId="1" fillId="0" borderId="2" xfId="0" applyFont="1" applyFill="1" applyBorder="1" applyAlignment="1">
      <alignment horizontal="center" vertical="top" wrapText="1"/>
    </xf>
    <xf numFmtId="0" fontId="0" fillId="0" borderId="0" xfId="0" pivotButton="1"/>
    <xf numFmtId="2" fontId="0" fillId="0" borderId="0" xfId="0" applyNumberFormat="1" applyAlignment="1">
      <alignment horizontal="left"/>
    </xf>
    <xf numFmtId="2" fontId="0" fillId="0" borderId="0" xfId="0" applyNumberFormat="1"/>
    <xf numFmtId="2" fontId="0" fillId="0" borderId="0" xfId="0" applyNumberFormat="1" applyAlignment="1">
      <alignment horizontal="left" indent="1"/>
    </xf>
    <xf numFmtId="2" fontId="0" fillId="0" borderId="0" xfId="0" applyNumberFormat="1" applyAlignment="1">
      <alignment horizontal="left" indent="2"/>
    </xf>
    <xf numFmtId="165" fontId="0" fillId="0" borderId="2" xfId="0" applyNumberFormat="1" applyFill="1" applyBorder="1"/>
    <xf numFmtId="165" fontId="0" fillId="0" borderId="1" xfId="0" applyNumberFormat="1" applyFill="1" applyBorder="1"/>
    <xf numFmtId="0" fontId="1" fillId="0" borderId="0" xfId="0" applyFont="1" applyFill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0" fillId="0" borderId="0" xfId="0" applyNumberFormat="1"/>
    <xf numFmtId="4" fontId="0" fillId="2" borderId="2" xfId="0" applyNumberFormat="1" applyFill="1" applyBorder="1"/>
    <xf numFmtId="49" fontId="0" fillId="0" borderId="1" xfId="0" applyNumberFormat="1" applyFill="1" applyBorder="1"/>
    <xf numFmtId="4" fontId="0" fillId="0" borderId="0" xfId="0" applyNumberFormat="1"/>
    <xf numFmtId="49" fontId="0" fillId="0" borderId="3" xfId="0" applyNumberFormat="1" applyFill="1" applyBorder="1"/>
    <xf numFmtId="49" fontId="0" fillId="0" borderId="0" xfId="0" applyNumberFormat="1" applyFill="1" applyBorder="1"/>
    <xf numFmtId="165" fontId="0" fillId="0" borderId="3" xfId="0" applyNumberFormat="1" applyFill="1" applyBorder="1"/>
    <xf numFmtId="0" fontId="0" fillId="0" borderId="3" xfId="0" applyBorder="1"/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" xfId="0" applyBorder="1" applyAlignment="1">
      <alignment horizontal="left"/>
    </xf>
    <xf numFmtId="1" fontId="0" fillId="0" borderId="1" xfId="0" applyNumberFormat="1" applyBorder="1"/>
    <xf numFmtId="4" fontId="0" fillId="0" borderId="1" xfId="0" applyNumberFormat="1" applyBorder="1"/>
    <xf numFmtId="0" fontId="4" fillId="2" borderId="0" xfId="0" applyFont="1" applyFill="1" applyAlignment="1">
      <alignment horizontal="center"/>
    </xf>
  </cellXfs>
  <cellStyles count="1">
    <cellStyle name="Обычный" xfId="0" builtinId="0"/>
  </cellStyles>
  <dxfs count="10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"/>
      <fill>
        <patternFill patternType="none">
          <fgColor indexed="64"/>
          <bgColor auto="1"/>
        </patternFill>
      </fill>
      <border diagonalUp="0" diagonalDown="0">
        <left/>
        <right/>
        <top/>
        <bottom style="thin">
          <color theme="9" tint="0.39997558519241921"/>
        </bottom>
        <vertical/>
        <horizontal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>
        <left/>
        <right/>
        <top/>
        <bottom style="thin">
          <color theme="9" tint="0.39997558519241921"/>
        </bottom>
        <vertical/>
        <horizontal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>
        <left/>
        <right/>
        <top/>
        <bottom style="thin">
          <color theme="9" tint="0.39997558519241921"/>
        </bottom>
        <vertical/>
        <horizontal/>
      </border>
    </dxf>
    <dxf>
      <numFmt numFmtId="164" formatCode="0.0"/>
      <fill>
        <patternFill patternType="none">
          <fgColor indexed="64"/>
          <bgColor indexed="65"/>
        </patternFill>
      </fill>
      <border diagonalUp="0" diagonalDown="0">
        <left/>
        <right/>
        <top/>
        <bottom style="thin">
          <color theme="9" tint="0.39997558519241921"/>
        </bottom>
        <vertical/>
        <horizontal/>
      </border>
    </dxf>
    <dxf>
      <numFmt numFmtId="164" formatCode="0.0"/>
      <fill>
        <patternFill patternType="none">
          <fgColor indexed="64"/>
          <bgColor indexed="65"/>
        </patternFill>
      </fill>
      <border diagonalUp="0" diagonalDown="0">
        <left/>
        <right/>
        <top/>
        <bottom style="thin">
          <color theme="9" tint="0.39997558519241921"/>
        </bottom>
        <vertical/>
        <horizontal/>
      </border>
    </dxf>
    <dxf>
      <numFmt numFmtId="164" formatCode="0.0"/>
      <fill>
        <patternFill patternType="none">
          <fgColor indexed="64"/>
          <bgColor indexed="65"/>
        </patternFill>
      </fill>
      <border diagonalUp="0" diagonalDown="0">
        <left/>
        <right/>
        <top/>
        <bottom style="thin">
          <color theme="9" tint="0.39997558519241921"/>
        </bottom>
        <vertical/>
        <horizontal/>
      </border>
    </dxf>
    <dxf>
      <numFmt numFmtId="164" formatCode="0.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4" formatCode="#,##0.00"/>
      <fill>
        <patternFill patternType="solid">
          <fgColor indexed="64"/>
          <bgColor rgb="FF92D050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65" formatCode="#,##0.000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numFmt numFmtId="164" formatCode="0.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65" formatCode="#,##0.00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/>
        <bottom style="thin">
          <color theme="9" tint="0.39997558519241921"/>
        </bottom>
        <vertical/>
        <horizontal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>
        <left/>
        <right/>
        <top/>
        <bottom style="thin">
          <color theme="9" tint="0.39997558519241921"/>
        </bottom>
        <vertical/>
        <horizontal/>
      </border>
    </dxf>
    <dxf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30" formatCode="@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alcChain" Target="calcChain.xml"/><Relationship Id="rId5" Type="http://schemas.openxmlformats.org/officeDocument/2006/relationships/theme" Target="theme/them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Пользователь" refreshedDate="44082.576605439812" backgroundQuery="1" createdVersion="6" refreshedVersion="6" minRefreshableVersion="3" recordCount="0" supportSubquery="1" supportAdvancedDrill="1" xr:uid="{951BC830-5EB0-4388-8FDC-8C5CD133C2CC}">
  <cacheSource type="external" connectionId="1"/>
  <cacheFields count="8">
    <cacheField name="[Таблица1].[МО].[МО]" caption="МО" numFmtId="0" hierarchy="20" level="1">
      <sharedItems containsBlank="1" count="2">
        <m/>
        <s v="Искателей"/>
      </sharedItems>
    </cacheField>
    <cacheField name="[Таблица1].[МР, ГО].[МР, ГО]" caption="МР, ГО" numFmtId="0" hierarchy="19" level="1">
      <sharedItems count="2">
        <s v="Нарьян-Мар"/>
        <s v="Заполярный"/>
      </sharedItems>
    </cacheField>
    <cacheField name="[Таблица1].[Микрорайон].[Микрорайон]" caption="Микрорайон" numFmtId="0" hierarchy="21" level="1">
      <sharedItems count="15">
        <s v="01 Центр"/>
        <s v="02 Кармановка"/>
        <s v="03 Южная"/>
        <s v="04 Авиаторов"/>
        <s v="05 Ст.аэропорт"/>
        <s v="06 Качгорт"/>
        <s v="07 Хорей-Верская"/>
        <s v="09 Сахалин"/>
        <s v="10 Совхоз"/>
        <s v="11 Лесозавод"/>
        <s v="12 Мирный"/>
        <s v="13 Новый поселок"/>
        <s v="14 Бондарка"/>
        <s v="15 Захребётная"/>
        <s v="Искателей"/>
      </sharedItems>
    </cacheField>
    <cacheField name="[Measures].[Среднее по столбцу УПКС]" caption="Среднее по столбцу УПКС" numFmtId="0" hierarchy="45" level="32767"/>
    <cacheField name="[Measures].[Максимум в столбце УПКС]" caption="Максимум в столбце УПКС" numFmtId="0" hierarchy="46" level="32767"/>
    <cacheField name="[Measures].[Минимум в столбце УПКС]" caption="Минимум в столбце УПКС" numFmtId="0" hierarchy="47" level="32767"/>
    <cacheField name="[Таблица1].[Материал стен].[Материал стен]" caption="Материал стен" numFmtId="0" hierarchy="12" level="1">
      <sharedItems containsSemiMixedTypes="0" containsNonDate="0" containsString="0"/>
    </cacheField>
    <cacheField name="[Таблица1].[Год постройки].[Год постройки]" caption="Год постройки" numFmtId="0" hierarchy="13" level="1">
      <sharedItems containsSemiMixedTypes="0" containsNonDate="0" containsString="0"/>
    </cacheField>
  </cacheFields>
  <cacheHierarchies count="49">
    <cacheHierarchy uniqueName="[Таблица1].[Кадастровый номер здания]" caption="Кадастровый номер здания" attribute="1" defaultMemberUniqueName="[Таблица1].[Кадастровый номер здания].[All]" allUniqueName="[Таблица1].[Кадастровый номер здания].[All]" dimensionUniqueName="[Таблица1]" displayFolder="" count="0" memberValueDatatype="130" unbalanced="0"/>
    <cacheHierarchy uniqueName="[Таблица1].[Objects.Buildings.Building.Name]" caption="Objects.Buildings.Building.Name" attribute="1" defaultMemberUniqueName="[Таблица1].[Objects.Buildings.Building.Name].[All]" allUniqueName="[Таблица1].[Objects.Buildings.Building.Name].[All]" dimensionUniqueName="[Таблица1]" displayFolder="" count="0" memberValueDatatype="130" unbalanced="0"/>
    <cacheHierarchy uniqueName="[Таблица1].[ListInfo.ObjectsType.ObjectType]" caption="ListInfo.ObjectsType.ObjectType" attribute="1" defaultMemberUniqueName="[Таблица1].[ListInfo.ObjectsType.ObjectType].[All]" allUniqueName="[Таблица1].[ListInfo.ObjectsType.ObjectType].[All]" dimensionUniqueName="[Таблица1]" displayFolder="" count="0" memberValueDatatype="130" unbalanced="0"/>
    <cacheHierarchy uniqueName="[Таблица1].[Уточн.кад.квартал]" caption="Уточн.кад.квартал" attribute="1" defaultMemberUniqueName="[Таблица1].[Уточн.кад.квартал].[All]" allUniqueName="[Таблица1].[Уточн.кад.квартал].[All]" dimensionUniqueName="[Таблица1]" displayFolder="" count="0" memberValueDatatype="130" unbalanced="0"/>
    <cacheHierarchy uniqueName="[Таблица1].[Objects.Buildings.Building.AssignationBuilding]" caption="Objects.Buildings.Building.AssignationBuilding" attribute="1" defaultMemberUniqueName="[Таблица1].[Objects.Buildings.Building.AssignationBuilding].[All]" allUniqueName="[Таблица1].[Objects.Buildings.Building.AssignationBuilding].[All]" dimensionUniqueName="[Таблица1]" displayFolder="" count="0" memberValueDatatype="5" unbalanced="0"/>
    <cacheHierarchy uniqueName="[Таблица1].[Назначение зданий]" caption="Назначение зданий" attribute="1" defaultMemberUniqueName="[Таблица1].[Назначение зданий].[All]" allUniqueName="[Таблица1].[Назначение зданий].[All]" dimensionUniqueName="[Таблица1]" displayFolder="" count="0" memberValueDatatype="130" unbalanced="0"/>
    <cacheHierarchy uniqueName="[Таблица1].[Объект кратко]" caption="Объект кратко" attribute="1" defaultMemberUniqueName="[Таблица1].[Объект кратко].[All]" allUniqueName="[Таблица1].[Объект кратко].[All]" dimensionUniqueName="[Таблица1]" displayFolder="" count="0" memberValueDatatype="130" unbalanced="0"/>
    <cacheHierarchy uniqueName="[Таблица1].[Номер функциональной группы ОКС]" caption="Номер функциональной группы ОКС" attribute="1" defaultMemberUniqueName="[Таблица1].[Номер функциональной группы ОКС].[All]" allUniqueName="[Таблица1].[Номер функциональной группы ОКС].[All]" dimensionUniqueName="[Таблица1]" displayFolder="" count="0" memberValueDatatype="20" unbalanced="0"/>
    <cacheHierarchy uniqueName="[Таблица1].[Код функциональной подгруппы]" caption="Код функциональной подгруппы" attribute="1" defaultMemberUniqueName="[Таблица1].[Код функциональной подгруппы].[All]" allUniqueName="[Таблица1].[Код функциональной подгруппы].[All]" dimensionUniqueName="[Таблица1]" displayFolder="" count="0" memberValueDatatype="130" unbalanced="0"/>
    <cacheHierarchy uniqueName="[Таблица1].[Код функциональной подгруппы2]" caption="Код функциональной подгруппы2" attribute="1" defaultMemberUniqueName="[Таблица1].[Код функциональной подгруппы2].[All]" allUniqueName="[Таблица1].[Код функциональной подгруппы2].[All]" dimensionUniqueName="[Таблица1]" displayFolder="" count="0" memberValueDatatype="20" unbalanced="0"/>
    <cacheHierarchy uniqueName="[Таблица1].[Функциональная группа]" caption="Функциональная группа" attribute="1" defaultMemberUniqueName="[Таблица1].[Функциональная группа].[All]" allUniqueName="[Таблица1].[Функциональная группа].[All]" dimensionUniqueName="[Таблица1]" displayFolder="" count="0" memberValueDatatype="130" unbalanced="0"/>
    <cacheHierarchy uniqueName="[Таблица1].[Уточнённый код несущих конструкций]" caption="Уточнённый код несущих конструкций" attribute="1" defaultMemberUniqueName="[Таблица1].[Уточнённый код несущих конструкций].[All]" allUniqueName="[Таблица1].[Уточнённый код несущих конструкций].[All]" dimensionUniqueName="[Таблица1]" displayFolder="" count="0" memberValueDatatype="5" unbalanced="0"/>
    <cacheHierarchy uniqueName="[Таблица1].[Материал стен]" caption="Материал стен" attribute="1" defaultMemberUniqueName="[Таблица1].[Материал стен].[All]" allUniqueName="[Таблица1].[Материал стен].[All]" dimensionUniqueName="[Таблица1]" displayFolder="" count="2" memberValueDatatype="130" unbalanced="0">
      <fieldsUsage count="2">
        <fieldUsage x="-1"/>
        <fieldUsage x="6"/>
      </fieldsUsage>
    </cacheHierarchy>
    <cacheHierarchy uniqueName="[Таблица1].[Год постройки]" caption="Год постройки" attribute="1" defaultMemberUniqueName="[Таблица1].[Год постройки].[All]" allUniqueName="[Таблица1].[Год постройки].[All]" dimensionUniqueName="[Таблица1]" displayFolder="" count="2" memberValueDatatype="20" unbalanced="0">
      <fieldsUsage count="2">
        <fieldUsage x="-1"/>
        <fieldUsage x="7"/>
      </fieldsUsage>
    </cacheHierarchy>
    <cacheHierarchy uniqueName="[Таблица1].[Площадь, кв.м]" caption="Площадь, кв.м" attribute="1" defaultMemberUniqueName="[Таблица1].[Площадь, кв.м].[All]" allUniqueName="[Таблица1].[Площадь, кв.м].[All]" dimensionUniqueName="[Таблица1]" displayFolder="" count="0" memberValueDatatype="5" unbalanced="0"/>
    <cacheHierarchy uniqueName="[Таблица1].[Состояние]" caption="Состояние" attribute="1" defaultMemberUniqueName="[Таблица1].[Состояние].[All]" allUniqueName="[Таблица1].[Состояние].[All]" dimensionUniqueName="[Таблица1]" displayFolder="" count="0" memberValueDatatype="130" unbalanced="0"/>
    <cacheHierarchy uniqueName="[Таблица1].[Ценовая зона]" caption="Ценовая зона" attribute="1" defaultMemberUniqueName="[Таблица1].[Ценовая зона].[All]" allUniqueName="[Таблица1].[Ценовая зона].[All]" dimensionUniqueName="[Таблица1]" displayFolder="" count="0" memberValueDatatype="20" unbalanced="0"/>
    <cacheHierarchy uniqueName="[Таблица1].[КЛАДР]" caption="КЛАДР" attribute="1" defaultMemberUniqueName="[Таблица1].[КЛАДР].[All]" allUniqueName="[Таблица1].[КЛАДР].[All]" dimensionUniqueName="[Таблица1]" displayFolder="" count="0" memberValueDatatype="130" unbalanced="0"/>
    <cacheHierarchy uniqueName="[Таблица1].[Objects.Buildings.Building.Location.Note]" caption="Objects.Buildings.Building.Location.Note" attribute="1" defaultMemberUniqueName="[Таблица1].[Objects.Buildings.Building.Location.Note].[All]" allUniqueName="[Таблица1].[Objects.Buildings.Building.Location.Note].[All]" dimensionUniqueName="[Таблица1]" displayFolder="" count="0" memberValueDatatype="130" unbalanced="0"/>
    <cacheHierarchy uniqueName="[Таблица1].[МР, ГО]" caption="МР, ГО" attribute="1" defaultMemberUniqueName="[Таблица1].[МР, ГО].[All]" allUniqueName="[Таблица1].[МР, ГО].[All]" dimensionUniqueName="[Таблица1]" displayFolder="" count="2" memberValueDatatype="130" unbalanced="0">
      <fieldsUsage count="2">
        <fieldUsage x="-1"/>
        <fieldUsage x="1"/>
      </fieldsUsage>
    </cacheHierarchy>
    <cacheHierarchy uniqueName="[Таблица1].[МО]" caption="МО" attribute="1" defaultMemberUniqueName="[Таблица1].[МО].[All]" allUniqueName="[Таблица1].[МО].[All]" dimensionUniqueName="[Таблица1]" displayFolder="" count="2" memberValueDatatype="130" unbalanced="0">
      <fieldsUsage count="2">
        <fieldUsage x="-1"/>
        <fieldUsage x="0"/>
      </fieldsUsage>
    </cacheHierarchy>
    <cacheHierarchy uniqueName="[Таблица1].[Микрорайон]" caption="Микрорайон" attribute="1" defaultMemberUniqueName="[Таблица1].[Микрорайон].[All]" allUniqueName="[Таблица1].[Микрорайон].[All]" dimensionUniqueName="[Таблица1]" displayFolder="" count="2" memberValueDatatype="130" unbalanced="0">
      <fieldsUsage count="2">
        <fieldUsage x="-1"/>
        <fieldUsage x="2"/>
      </fieldsUsage>
    </cacheHierarchy>
    <cacheHierarchy uniqueName="[Таблица1].[Улица]" caption="Улица" attribute="1" defaultMemberUniqueName="[Таблица1].[Улица].[All]" allUniqueName="[Таблица1].[Улица].[All]" dimensionUniqueName="[Таблица1]" displayFolder="" count="0" memberValueDatatype="130" unbalanced="0"/>
    <cacheHierarchy uniqueName="[Таблица1].[№ дома]" caption="№ дома" attribute="1" defaultMemberUniqueName="[Таблица1].[№ дома].[All]" allUniqueName="[Таблица1].[№ дома].[All]" dimensionUniqueName="[Таблица1]" displayFolder="" count="0" memberValueDatatype="130" unbalanced="0"/>
    <cacheHierarchy uniqueName="[Таблица1].[корп]" caption="корп" attribute="1" defaultMemberUniqueName="[Таблица1].[корп].[All]" allUniqueName="[Таблица1].[корп].[All]" dimensionUniqueName="[Таблица1]" displayFolder="" count="0" memberValueDatatype="130" unbalanced="0"/>
    <cacheHierarchy uniqueName="[Таблица1].[№ корп]" caption="№ корп" attribute="1" defaultMemberUniqueName="[Таблица1].[№ корп].[All]" allUniqueName="[Таблица1].[№ корп].[All]" dimensionUniqueName="[Таблица1]" displayFolder="" count="0" memberValueDatatype="130" unbalanced="0"/>
    <cacheHierarchy uniqueName="[Таблица1].[Действ. КС]" caption="Действ. КС" attribute="1" defaultMemberUniqueName="[Таблица1].[Действ. КС].[All]" allUniqueName="[Таблица1].[Действ. КС].[All]" dimensionUniqueName="[Таблица1]" displayFolder="" count="0" memberValueDatatype="5" unbalanced="0"/>
    <cacheHierarchy uniqueName="[Таблица1].[БПКС]" caption="БПКС" attribute="1" defaultMemberUniqueName="[Таблица1].[БПКС].[All]" allUniqueName="[Таблица1].[БПКС].[All]" dimensionUniqueName="[Таблица1]" displayFolder="" count="0" memberValueDatatype="5" unbalanced="0"/>
    <cacheHierarchy uniqueName="[Таблица1].[К-т влияния площади (Кs)]" caption="К-т влияния площади (Кs)" attribute="1" defaultMemberUniqueName="[Таблица1].[К-т влияния площади (Кs)].[All]" allUniqueName="[Таблица1].[К-т влияния площади (Кs)].[All]" dimensionUniqueName="[Таблица1]" displayFolder="" count="0" memberValueDatatype="5" unbalanced="0"/>
    <cacheHierarchy uniqueName="[Таблица1].[К-т влияния ценовой зоны (Кцз)]" caption="К-т влияния ценовой зоны (Кцз)" attribute="1" defaultMemberUniqueName="[Таблица1].[К-т влияния ценовой зоны (Кцз)].[All]" allUniqueName="[Таблица1].[К-т влияния ценовой зоны (Кцз)].[All]" dimensionUniqueName="[Таблица1]" displayFolder="" count="0" memberValueDatatype="5" unbalanced="0"/>
    <cacheHierarchy uniqueName="[Таблица1].[К-т влияния года постройки (Кгод)]" caption="К-т влияния года постройки (Кгод)" attribute="1" defaultMemberUniqueName="[Таблица1].[К-т влияния года постройки (Кгод)].[All]" allUniqueName="[Таблица1].[К-т влияния года постройки (Кгод)].[All]" dimensionUniqueName="[Таблица1]" displayFolder="" count="0" memberValueDatatype="5" unbalanced="0"/>
    <cacheHierarchy uniqueName="[Таблица1].[К-т влияния состояния (Ксост)]" caption="К-т влияния состояния (Ксост)" attribute="1" defaultMemberUniqueName="[Таблица1].[К-т влияния состояния (Ксост)].[All]" allUniqueName="[Таблица1].[К-т влияния состояния (Ксост)].[All]" dimensionUniqueName="[Таблица1]" displayFolder="" count="0" memberValueDatatype="5" unbalanced="0"/>
    <cacheHierarchy uniqueName="[Таблица1].[УПКС]" caption="УПКС" attribute="1" defaultMemberUniqueName="[Таблица1].[УПКС].[All]" allUniqueName="[Таблица1].[УПКС].[All]" dimensionUniqueName="[Таблица1]" displayFolder="" count="0" memberValueDatatype="5" unbalanced="0"/>
    <cacheHierarchy uniqueName="[Таблица1].[КС]" caption="КС" attribute="1" defaultMemberUniqueName="[Таблица1].[КС].[All]" allUniqueName="[Таблица1].[КС].[All]" dimensionUniqueName="[Таблица1]" displayFolder="" count="0" memberValueDatatype="5" unbalanced="0"/>
    <cacheHierarchy uniqueName="[Таблица1].[Изменение КС]" caption="Изменение КС" attribute="1" defaultMemberUniqueName="[Таблица1].[Изменение КС].[All]" allUniqueName="[Таблица1].[Изменение КС].[All]" dimensionUniqueName="[Таблица1]" displayFolder="" count="0" memberValueDatatype="130" unbalanced="0"/>
    <cacheHierarchy uniqueName="[Таблица1].[Способ оценки]" caption="Способ оценки" attribute="1" defaultMemberUniqueName="[Таблица1].[Способ оценки].[All]" allUniqueName="[Таблица1].[Способ оценки].[All]" dimensionUniqueName="[Таблица1]" displayFolder="" count="0" memberValueDatatype="130" unbalanced="0"/>
    <cacheHierarchy uniqueName="[Таблица1].[Подход к оценке]" caption="Подход к оценке" attribute="1" defaultMemberUniqueName="[Таблица1].[Подход к оценке].[All]" allUniqueName="[Таблица1].[Подход к оценке].[All]" dimensionUniqueName="[Таблица1]" displayFolder="" count="0" memberValueDatatype="130" unbalanced="0"/>
    <cacheHierarchy uniqueName="[Таблица1].[Метод расчета]" caption="Метод расчета" attribute="1" defaultMemberUniqueName="[Таблица1].[Метод расчета].[All]" allUniqueName="[Таблица1].[Метод расчета].[All]" dimensionUniqueName="[Таблица1]" displayFolder="" count="0" memberValueDatatype="130" unbalanced="0"/>
    <cacheHierarchy uniqueName="[Таблица1].[Код ОГ]" caption="Код ОГ" attribute="1" defaultMemberUniqueName="[Таблица1].[Код ОГ].[All]" allUniqueName="[Таблица1].[Код ОГ].[All]" dimensionUniqueName="[Таблица1]" displayFolder="" count="0" memberValueDatatype="130" unbalanced="0"/>
    <cacheHierarchy uniqueName="[Таблица1].[Формула расчета]" caption="Формула расчета" attribute="1" defaultMemberUniqueName="[Таблица1].[Формула расчета].[All]" allUniqueName="[Таблица1].[Формула расчета].[All]" dimensionUniqueName="[Таблица1]" displayFolder="" count="0" memberValueDatatype="130" unbalanced="0"/>
    <cacheHierarchy uniqueName="[Таблица1].[Установленное назначение зданий]" caption="Установленное назначение зданий" attribute="1" defaultMemberUniqueName="[Таблица1].[Установленное назначение зданий].[All]" allUniqueName="[Таблица1].[Установленное назначение зданий].[All]" dimensionUniqueName="[Таблица1]" displayFolder="" count="0" memberValueDatatype="130" unbalanced="0"/>
    <cacheHierarchy uniqueName="[Measures].[__XL_Count Таблица1]" caption="__XL_Count Таблица1" measure="1" displayFolder="" measureGroup="Таблица1" count="0" hidden="1"/>
    <cacheHierarchy uniqueName="[Measures].[__No measures defined]" caption="__No measures defined" measure="1" displayFolder="" count="0" hidden="1"/>
    <cacheHierarchy uniqueName="[Measures].[Сумма по столбцу УПКС]" caption="Сумма по столбцу УПКС" measure="1" displayFolder="" measureGroup="Таблица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 of К-т влияния ценовой зоны (Кцз)]" caption="Sum of К-т влияния ценовой зоны (Кцз)" measure="1" displayFolder="" measureGroup="Таблица1" count="0" hidden="1"/>
    <cacheHierarchy uniqueName="[Measures].[Среднее по столбцу УПКС]" caption="Среднее по столбцу УПКС" measure="1" displayFolder="" measureGroup="Таблица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Максимум в столбце УПКС]" caption="Максимум в столбце УПКС" measure="1" displayFolder="" measureGroup="Таблица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Минимум в столбце УПКС]" caption="Минимум в столбце УПКС" measure="1" displayFolder="" measureGroup="Таблица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Сумма по столбцу Год постройки]" caption="Сумма по столбцу Год постройки" measure="1" displayFolder="" measureGroup="Таблица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</cacheHierarchies>
  <kpis count="0"/>
  <dimensions count="2">
    <dimension measure="1" name="Measures" uniqueName="[Measures]" caption="Measures"/>
    <dimension name="Таблица1" uniqueName="[Таблица1]" caption="Таблица1"/>
  </dimensions>
  <measureGroups count="1">
    <measureGroup name="Таблица1" caption="Таблица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BC7998-6C63-4E42-A510-7235802E2C8D}" name="Сводная таблица1" cacheId="48" applyNumberFormats="0" applyBorderFormats="0" applyFontFormats="0" applyPatternFormats="0" applyAlignmentFormats="0" applyWidthHeightFormats="1" dataCaption="Значения" updatedVersion="6" minRefreshableVersion="3" useAutoFormatting="1" subtotalHiddenItems="1" itemPrintTitles="1" createdVersion="6" indent="0" outline="1" outlineData="1" multipleFieldFilters="0">
  <location ref="A4:D24" firstHeaderRow="0" firstDataRow="1" firstDataCol="1" rowPageCount="2" colPageCount="1"/>
  <pivotFields count="8">
    <pivotField axis="axisRow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3">
    <field x="0"/>
    <field x="1"/>
    <field x="2"/>
  </rowFields>
  <rowItems count="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"/>
    </i>
    <i r="1">
      <x v="1"/>
    </i>
    <i r="2"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6" hier="12" name="[Таблица1].[Материал стен].[All]" cap="All"/>
    <pageField fld="7" hier="13" name="[Таблица1].[Год постройки].[All]" cap="All"/>
  </pageFields>
  <dataFields count="3">
    <dataField name="Среднее по столбцу УПКС" fld="3" subtotal="average" baseField="2" baseItem="0" numFmtId="4"/>
    <dataField name="Максимум в столбце УПКС" fld="4" subtotal="max" baseField="2" baseItem="0"/>
    <dataField name="Минимум в столбце УПКС" fld="5" subtotal="min" baseField="2" baseItem="1"/>
  </dataFields>
  <formats count="7">
    <format dxfId="6">
      <pivotArea outline="0" collapsedLevelsAreSubtotals="1" fieldPosition="0"/>
    </format>
    <format dxfId="5">
      <pivotArea dataOnly="0" labelOnly="1" fieldPosition="0">
        <references count="1">
          <reference field="0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2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1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0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14"/>
          </reference>
        </references>
      </pivotArea>
    </format>
  </format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Row="0" dragToCol="0" dragToPage="0" dragToData="1"/>
    <pivotHierarchy dragToData="1" caption="Среднее по столбцу УПКС"/>
    <pivotHierarchy dragToData="1" caption="Максимум в столбце УПКС"/>
    <pivotHierarchy dragToData="1" caption="Минимум в столбце УПКС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20"/>
    <rowHierarchyUsage hierarchyUsage="19"/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Расчёт КС ИЖД. Здания 1231, помещения 443.xlsx!Таблица1">
        <x15:activeTabTopLevelEntity name="[Таблица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2:AO1236" totalsRowShown="0" headerRowDxfId="101" dataDxfId="99" headerRowBorderDxfId="100" tableBorderDxfId="98" totalsRowBorderDxfId="97">
  <autoFilter ref="A2:AO1236" xr:uid="{00000000-0009-0000-0100-000001000000}">
    <filterColumn colId="0">
      <filters>
        <filter val="83:00:000000:10039"/>
        <filter val="83:00:000000:10046"/>
        <filter val="83:00:000000:10055"/>
        <filter val="83:00:000000:10057"/>
        <filter val="83:00:000000:10059"/>
        <filter val="83:00:000000:10062"/>
        <filter val="83:00:000000:1009"/>
        <filter val="83:00:000000:1011"/>
        <filter val="83:00:000000:1014"/>
        <filter val="83:00:000000:10169"/>
        <filter val="83:00:000000:10223"/>
        <filter val="83:00:000000:10591"/>
        <filter val="83:00:000000:10859"/>
        <filter val="83:00:000000:1203"/>
        <filter val="83:00:000000:1407"/>
        <filter val="83:00:000000:1423"/>
        <filter val="83:00:000000:1424"/>
        <filter val="83:00:000000:1425"/>
        <filter val="83:00:000000:144"/>
        <filter val="83:00:000000:1454"/>
        <filter val="83:00:000000:146"/>
        <filter val="83:00:000000:1472"/>
        <filter val="83:00:000000:148"/>
        <filter val="83:00:000000:149"/>
        <filter val="83:00:000000:150"/>
        <filter val="83:00:000000:151"/>
        <filter val="83:00:000000:152"/>
        <filter val="83:00:000000:153"/>
        <filter val="83:00:000000:1591"/>
        <filter val="83:00:000000:1637"/>
        <filter val="83:00:000000:1658"/>
        <filter val="83:00:000000:1700"/>
        <filter val="83:00:000000:1701"/>
        <filter val="83:00:000000:1744"/>
        <filter val="83:00:000000:1945"/>
        <filter val="83:00:000000:1946"/>
        <filter val="83:00:000000:196"/>
        <filter val="83:00:000000:1990"/>
        <filter val="83:00:000000:1997"/>
        <filter val="83:00:000000:200"/>
        <filter val="83:00:000000:201"/>
        <filter val="83:00:000000:2011"/>
        <filter val="83:00:000000:202"/>
        <filter val="83:00:000000:208"/>
        <filter val="83:00:000000:210"/>
        <filter val="83:00:000000:214"/>
        <filter val="83:00:000000:218"/>
        <filter val="83:00:000000:219"/>
        <filter val="83:00:000000:220"/>
        <filter val="83:00:000000:221"/>
        <filter val="83:00:000000:222"/>
        <filter val="83:00:000000:223"/>
        <filter val="83:00:000000:224"/>
        <filter val="83:00:000000:226"/>
        <filter val="83:00:000000:2270"/>
        <filter val="83:00:000000:229"/>
        <filter val="83:00:000000:2320"/>
        <filter val="83:00:000000:2356"/>
        <filter val="83:00:000000:2357"/>
        <filter val="83:00:000000:243"/>
        <filter val="83:00:000000:244"/>
        <filter val="83:00:000000:2456"/>
        <filter val="83:00:000000:2472"/>
        <filter val="83:00:000000:2474"/>
        <filter val="83:00:000000:2475"/>
        <filter val="83:00:000000:2556"/>
        <filter val="83:00:000000:2558"/>
        <filter val="83:00:000000:2595"/>
        <filter val="83:00:000000:2603"/>
        <filter val="83:00:000000:2636"/>
        <filter val="83:00:000000:2653"/>
        <filter val="83:00:000000:2664"/>
        <filter val="83:00:000000:2770"/>
        <filter val="83:00:000000:286"/>
        <filter val="83:00:000000:2970"/>
        <filter val="83:00:000000:384"/>
        <filter val="83:00:000000:413"/>
        <filter val="83:00:000000:464"/>
        <filter val="83:00:000000:467"/>
        <filter val="83:00:000000:469"/>
        <filter val="83:00:000000:493"/>
        <filter val="83:00:000000:510"/>
        <filter val="83:00:000000:511"/>
        <filter val="83:00:000000:602"/>
        <filter val="83:00:000000:603"/>
        <filter val="83:00:000000:605"/>
        <filter val="83:00:000000:608"/>
        <filter val="83:00:000000:613"/>
        <filter val="83:00:000000:614"/>
        <filter val="83:00:000000:656"/>
        <filter val="83:00:000000:688"/>
        <filter val="83:00:000000:903"/>
        <filter val="83:00:040010:59"/>
        <filter val="83:00:050001:102"/>
        <filter val="83:00:050001:389"/>
        <filter val="83:00:050001:93"/>
        <filter val="83:00:050002:1351"/>
        <filter val="83:00:050002:320"/>
        <filter val="83:00:050002:331"/>
        <filter val="83:00:050002:340"/>
        <filter val="83:00:050002:344"/>
        <filter val="83:00:050002:346"/>
        <filter val="83:00:050003:104"/>
        <filter val="83:00:050003:106"/>
        <filter val="83:00:050003:108"/>
        <filter val="83:00:050003:95"/>
        <filter val="83:00:050004:755"/>
        <filter val="83:00:050004:857"/>
        <filter val="83:00:050004:981"/>
        <filter val="83:00:050005:165"/>
        <filter val="83:00:050006:127"/>
        <filter val="83:00:050006:518"/>
        <filter val="83:00:050006:542"/>
        <filter val="83:00:050007:169"/>
        <filter val="83:00:050008:100"/>
        <filter val="83:00:050008:105"/>
        <filter val="83:00:050008:106"/>
        <filter val="83:00:050008:107"/>
        <filter val="83:00:050008:109"/>
        <filter val="83:00:050008:111"/>
        <filter val="83:00:050008:112"/>
        <filter val="83:00:050008:114"/>
        <filter val="83:00:050008:115"/>
        <filter val="83:00:050008:116"/>
        <filter val="83:00:050008:117"/>
        <filter val="83:00:050008:119"/>
        <filter val="83:00:050008:120"/>
        <filter val="83:00:050008:121"/>
        <filter val="83:00:050008:122"/>
        <filter val="83:00:050008:123"/>
        <filter val="83:00:050008:124"/>
        <filter val="83:00:050008:125"/>
        <filter val="83:00:050008:126"/>
        <filter val="83:00:050008:127"/>
        <filter val="83:00:050008:128"/>
        <filter val="83:00:050008:129"/>
        <filter val="83:00:050008:130"/>
        <filter val="83:00:050008:139"/>
        <filter val="83:00:050008:142"/>
        <filter val="83:00:050008:145"/>
        <filter val="83:00:050008:223"/>
        <filter val="83:00:050008:238"/>
        <filter val="83:00:050008:285"/>
        <filter val="83:00:050008:287"/>
        <filter val="83:00:050008:291"/>
        <filter val="83:00:050008:445"/>
        <filter val="83:00:050008:93"/>
        <filter val="83:00:050008:98"/>
        <filter val="83:00:050008:99"/>
        <filter val="83:00:050009:2333"/>
        <filter val="83:00:050009:2342"/>
        <filter val="83:00:050009:2346"/>
        <filter val="83:00:050009:2354"/>
        <filter val="83:00:050009:2516"/>
        <filter val="83:00:050009:2559"/>
        <filter val="83:00:050009:2588"/>
        <filter val="83:00:050009:313"/>
        <filter val="83:00:050009:318"/>
        <filter val="83:00:050009:331"/>
        <filter val="83:00:050009:340"/>
        <filter val="83:00:050009:341"/>
        <filter val="83:00:050009:342"/>
        <filter val="83:00:050009:349"/>
        <filter val="83:00:050009:350"/>
        <filter val="83:00:050009:355"/>
        <filter val="83:00:050009:357"/>
        <filter val="83:00:050009:361"/>
        <filter val="83:00:050009:362"/>
        <filter val="83:00:050010:164"/>
        <filter val="83:00:050010:165"/>
        <filter val="83:00:050010:489"/>
        <filter val="83:00:050011:111"/>
        <filter val="83:00:050011:116"/>
        <filter val="83:00:050011:121"/>
        <filter val="83:00:050011:131"/>
        <filter val="83:00:050011:132"/>
        <filter val="83:00:050011:481"/>
        <filter val="83:00:050012:138"/>
        <filter val="83:00:050012:144"/>
        <filter val="83:00:050012:145"/>
        <filter val="83:00:050012:147"/>
        <filter val="83:00:050012:148"/>
        <filter val="83:00:050012:149"/>
        <filter val="83:00:050012:150"/>
        <filter val="83:00:050012:151"/>
        <filter val="83:00:050012:152"/>
        <filter val="83:00:050012:154"/>
        <filter val="83:00:050012:155"/>
        <filter val="83:00:050012:156"/>
        <filter val="83:00:050012:157"/>
        <filter val="83:00:050012:158"/>
        <filter val="83:00:050012:159"/>
        <filter val="83:00:050012:160"/>
        <filter val="83:00:050012:161"/>
        <filter val="83:00:050012:162"/>
        <filter val="83:00:050012:163"/>
        <filter val="83:00:050012:164"/>
        <filter val="83:00:050012:166"/>
        <filter val="83:00:050012:167"/>
        <filter val="83:00:050012:168"/>
        <filter val="83:00:050012:169"/>
        <filter val="83:00:050012:170"/>
        <filter val="83:00:050012:171"/>
        <filter val="83:00:050012:172"/>
        <filter val="83:00:050012:173"/>
        <filter val="83:00:050012:174"/>
        <filter val="83:00:050012:175"/>
        <filter val="83:00:050012:176"/>
        <filter val="83:00:050012:178"/>
        <filter val="83:00:050012:179"/>
        <filter val="83:00:050012:181"/>
        <filter val="83:00:050012:182"/>
        <filter val="83:00:050012:183"/>
        <filter val="83:00:050012:184"/>
        <filter val="83:00:050012:185"/>
        <filter val="83:00:050012:186"/>
        <filter val="83:00:050012:187"/>
        <filter val="83:00:050012:188"/>
        <filter val="83:00:050012:189"/>
        <filter val="83:00:050012:190"/>
        <filter val="83:00:050012:191"/>
        <filter val="83:00:050012:193"/>
        <filter val="83:00:050012:194"/>
        <filter val="83:00:050012:195"/>
        <filter val="83:00:050012:199"/>
        <filter val="83:00:050012:201"/>
        <filter val="83:00:050012:205"/>
        <filter val="83:00:050012:206"/>
        <filter val="83:00:050012:215"/>
        <filter val="83:00:050012:216"/>
        <filter val="83:00:050012:489"/>
        <filter val="83:00:050012:491"/>
        <filter val="83:00:050012:493"/>
        <filter val="83:00:050012:503"/>
        <filter val="83:00:050012:508"/>
        <filter val="83:00:050012:509"/>
        <filter val="83:00:050012:510"/>
        <filter val="83:00:050012:511"/>
        <filter val="83:00:050012:512"/>
        <filter val="83:00:050012:513"/>
        <filter val="83:00:050012:514"/>
        <filter val="83:00:050012:518"/>
        <filter val="83:00:050012:521"/>
        <filter val="83:00:050012:524"/>
        <filter val="83:00:050013:425"/>
        <filter val="83:00:050013:543"/>
        <filter val="83:00:050014:70"/>
        <filter val="83:00:050014:71"/>
        <filter val="83:00:050015:125"/>
        <filter val="83:00:050015:139"/>
        <filter val="83:00:050015:140"/>
        <filter val="83:00:050015:141"/>
        <filter val="83:00:050015:550"/>
        <filter val="83:00:050016:131"/>
        <filter val="83:00:050016:136"/>
        <filter val="83:00:050016:137"/>
        <filter val="83:00:050016:138"/>
        <filter val="83:00:050016:140"/>
        <filter val="83:00:050016:141"/>
        <filter val="83:00:050016:152"/>
        <filter val="83:00:050016:173"/>
        <filter val="83:00:050016:304"/>
        <filter val="83:00:050016:308"/>
        <filter val="83:00:050016:341"/>
        <filter val="83:00:050016:383"/>
        <filter val="83:00:050016:384"/>
        <filter val="83:00:050017:138"/>
        <filter val="83:00:050017:140"/>
        <filter val="83:00:050018:100"/>
        <filter val="83:00:050018:101"/>
        <filter val="83:00:050018:102"/>
        <filter val="83:00:050018:104"/>
        <filter val="83:00:050018:105"/>
        <filter val="83:00:050018:106"/>
        <filter val="83:00:050018:107"/>
        <filter val="83:00:050018:109"/>
        <filter val="83:00:050018:111"/>
        <filter val="83:00:050018:112"/>
        <filter val="83:00:050018:113"/>
        <filter val="83:00:050018:114"/>
        <filter val="83:00:050018:115"/>
        <filter val="83:00:050018:116"/>
        <filter val="83:00:050018:117"/>
        <filter val="83:00:050018:118"/>
        <filter val="83:00:050018:119"/>
        <filter val="83:00:050018:120"/>
        <filter val="83:00:050018:121"/>
        <filter val="83:00:050018:122"/>
        <filter val="83:00:050018:135"/>
        <filter val="83:00:050018:136"/>
        <filter val="83:00:050018:139"/>
        <filter val="83:00:050018:140"/>
        <filter val="83:00:050018:142"/>
        <filter val="83:00:050018:143"/>
        <filter val="83:00:050018:144"/>
        <filter val="83:00:050018:146"/>
        <filter val="83:00:050018:147"/>
        <filter val="83:00:050018:151"/>
        <filter val="83:00:050018:154"/>
        <filter val="83:00:050018:155"/>
        <filter val="83:00:050018:156"/>
        <filter val="83:00:050018:158"/>
        <filter val="83:00:050018:160"/>
        <filter val="83:00:050018:163"/>
        <filter val="83:00:050018:166"/>
        <filter val="83:00:050018:169"/>
        <filter val="83:00:050018:172"/>
        <filter val="83:00:050018:174"/>
        <filter val="83:00:050018:285"/>
        <filter val="83:00:050018:286"/>
        <filter val="83:00:050018:287"/>
        <filter val="83:00:050018:289"/>
        <filter val="83:00:050018:290"/>
        <filter val="83:00:050018:87"/>
        <filter val="83:00:050018:88"/>
        <filter val="83:00:050018:89"/>
        <filter val="83:00:050018:90"/>
        <filter val="83:00:050018:91"/>
        <filter val="83:00:050018:92"/>
        <filter val="83:00:050018:93"/>
        <filter val="83:00:050018:94"/>
        <filter val="83:00:050018:96"/>
        <filter val="83:00:050018:98"/>
        <filter val="83:00:050018:99"/>
        <filter val="83:00:050019:218"/>
        <filter val="83:00:050019:58"/>
        <filter val="83:00:050019:59"/>
        <filter val="83:00:050019:61"/>
        <filter val="83:00:050020:125"/>
        <filter val="83:00:050020:126"/>
        <filter val="83:00:050020:127"/>
        <filter val="83:00:050020:129"/>
        <filter val="83:00:050020:130"/>
        <filter val="83:00:050020:132"/>
        <filter val="83:00:050020:133"/>
        <filter val="83:00:050020:134"/>
        <filter val="83:00:050020:138"/>
        <filter val="83:00:050020:139"/>
        <filter val="83:00:050020:140"/>
        <filter val="83:00:050020:141"/>
        <filter val="83:00:050020:142"/>
        <filter val="83:00:050020:144"/>
        <filter val="83:00:050020:145"/>
        <filter val="83:00:050020:146"/>
        <filter val="83:00:050020:147"/>
        <filter val="83:00:050020:148"/>
        <filter val="83:00:050020:149"/>
        <filter val="83:00:050020:150"/>
        <filter val="83:00:050020:152"/>
        <filter val="83:00:050020:153"/>
        <filter val="83:00:050020:154"/>
        <filter val="83:00:050020:155"/>
        <filter val="83:00:050020:156"/>
        <filter val="83:00:050020:159"/>
        <filter val="83:00:050020:160"/>
        <filter val="83:00:050020:161"/>
        <filter val="83:00:050020:162"/>
        <filter val="83:00:050020:166"/>
        <filter val="83:00:050020:167"/>
        <filter val="83:00:050020:171"/>
        <filter val="83:00:050020:177"/>
        <filter val="83:00:050020:182"/>
        <filter val="83:00:050020:427"/>
        <filter val="83:00:050020:464"/>
        <filter val="83:00:050020:465"/>
        <filter val="83:00:050020:466"/>
        <filter val="83:00:050020:468"/>
        <filter val="83:00:050020:469"/>
        <filter val="83:00:050020:480"/>
        <filter val="83:00:050020:502"/>
        <filter val="83:00:050020:505"/>
        <filter val="83:00:050020:617"/>
        <filter val="83:00:050022:195"/>
        <filter val="83:00:050022:196"/>
        <filter val="83:00:050022:197"/>
        <filter val="83:00:050022:198"/>
        <filter val="83:00:050022:199"/>
        <filter val="83:00:050022:200"/>
        <filter val="83:00:050022:201"/>
        <filter val="83:00:050022:202"/>
        <filter val="83:00:050022:203"/>
        <filter val="83:00:050022:205"/>
        <filter val="83:00:050022:206"/>
        <filter val="83:00:050022:207"/>
        <filter val="83:00:050022:208"/>
        <filter val="83:00:050022:209"/>
        <filter val="83:00:050022:210"/>
        <filter val="83:00:050022:211"/>
        <filter val="83:00:050022:213"/>
        <filter val="83:00:050022:216"/>
        <filter val="83:00:050022:255"/>
        <filter val="83:00:050022:261"/>
        <filter val="83:00:050022:262"/>
        <filter val="83:00:050022:266"/>
        <filter val="83:00:050022:268"/>
        <filter val="83:00:050022:269"/>
        <filter val="83:00:050022:270"/>
        <filter val="83:00:050022:271"/>
        <filter val="83:00:050022:272"/>
        <filter val="83:00:050022:273"/>
        <filter val="83:00:050022:274"/>
        <filter val="83:00:050022:275"/>
        <filter val="83:00:050022:276"/>
        <filter val="83:00:050022:277"/>
        <filter val="83:00:050022:278"/>
        <filter val="83:00:050022:279"/>
        <filter val="83:00:050022:344"/>
        <filter val="83:00:050022:373"/>
        <filter val="83:00:050022:420"/>
        <filter val="83:00:050022:421"/>
        <filter val="83:00:050022:427"/>
        <filter val="83:00:050022:444"/>
        <filter val="83:00:050023:251"/>
        <filter val="83:00:050023:252"/>
        <filter val="83:00:050023:259"/>
        <filter val="83:00:050023:262"/>
        <filter val="83:00:050023:263"/>
        <filter val="83:00:050023:264"/>
        <filter val="83:00:050023:266"/>
        <filter val="83:00:050023:267"/>
        <filter val="83:00:050023:274"/>
        <filter val="83:00:050023:275"/>
        <filter val="83:00:050023:277"/>
        <filter val="83:00:050023:278"/>
        <filter val="83:00:050023:279"/>
        <filter val="83:00:050023:280"/>
        <filter val="83:00:050023:281"/>
        <filter val="83:00:050023:282"/>
        <filter val="83:00:050023:283"/>
        <filter val="83:00:050023:284"/>
        <filter val="83:00:050023:285"/>
        <filter val="83:00:050023:286"/>
        <filter val="83:00:050023:287"/>
        <filter val="83:00:050023:288"/>
        <filter val="83:00:050023:289"/>
        <filter val="83:00:050023:290"/>
        <filter val="83:00:050023:291"/>
        <filter val="83:00:050023:292"/>
        <filter val="83:00:050023:293"/>
        <filter val="83:00:050023:294"/>
        <filter val="83:00:050023:295"/>
        <filter val="83:00:050023:296"/>
        <filter val="83:00:050023:297"/>
        <filter val="83:00:050023:298"/>
        <filter val="83:00:050023:299"/>
        <filter val="83:00:050023:300"/>
        <filter val="83:00:050023:302"/>
        <filter val="83:00:050023:303"/>
        <filter val="83:00:050023:304"/>
        <filter val="83:00:050023:305"/>
        <filter val="83:00:050023:306"/>
        <filter val="83:00:050023:308"/>
        <filter val="83:00:050023:310"/>
        <filter val="83:00:050023:311"/>
        <filter val="83:00:050023:312"/>
        <filter val="83:00:050023:313"/>
        <filter val="83:00:050023:316"/>
        <filter val="83:00:050023:317"/>
        <filter val="83:00:050023:320"/>
        <filter val="83:00:050023:321"/>
        <filter val="83:00:050023:322"/>
        <filter val="83:00:050023:323"/>
        <filter val="83:00:050023:326"/>
        <filter val="83:00:050023:328"/>
        <filter val="83:00:050023:329"/>
        <filter val="83:00:050023:330"/>
        <filter val="83:00:050023:331"/>
        <filter val="83:00:050023:333"/>
        <filter val="83:00:050023:334"/>
        <filter val="83:00:050023:335"/>
        <filter val="83:00:050023:336"/>
        <filter val="83:00:050023:337"/>
        <filter val="83:00:050023:338"/>
        <filter val="83:00:050023:339"/>
        <filter val="83:00:050023:340"/>
        <filter val="83:00:050023:341"/>
        <filter val="83:00:050023:342"/>
        <filter val="83:00:050023:343"/>
        <filter val="83:00:050023:344"/>
        <filter val="83:00:050023:345"/>
        <filter val="83:00:050023:346"/>
        <filter val="83:00:050023:347"/>
        <filter val="83:00:050023:349"/>
        <filter val="83:00:050023:350"/>
        <filter val="83:00:050023:351"/>
        <filter val="83:00:050023:352"/>
        <filter val="83:00:050023:354"/>
        <filter val="83:00:050023:357"/>
        <filter val="83:00:050023:358"/>
        <filter val="83:00:050023:360"/>
        <filter val="83:00:050023:364"/>
        <filter val="83:00:050023:365"/>
        <filter val="83:00:050023:366"/>
        <filter val="83:00:050023:368"/>
        <filter val="83:00:050023:369"/>
        <filter val="83:00:050023:370"/>
        <filter val="83:00:050023:373"/>
        <filter val="83:00:050023:374"/>
        <filter val="83:00:050023:375"/>
        <filter val="83:00:050023:377"/>
        <filter val="83:00:050023:382"/>
        <filter val="83:00:050023:386"/>
        <filter val="83:00:050023:388"/>
        <filter val="83:00:050023:397"/>
        <filter val="83:00:050023:399"/>
        <filter val="83:00:050023:673"/>
        <filter val="83:00:050023:711"/>
        <filter val="83:00:050023:712"/>
        <filter val="83:00:050023:713"/>
        <filter val="83:00:050023:716"/>
        <filter val="83:00:050023:717"/>
        <filter val="83:00:050023:718"/>
        <filter val="83:00:050023:770"/>
        <filter val="83:00:050023:789"/>
        <filter val="83:00:050023:790"/>
        <filter val="83:00:050023:792"/>
        <filter val="83:00:050023:796"/>
        <filter val="83:00:050023:797"/>
        <filter val="83:00:050023:799"/>
        <filter val="83:00:050023:800"/>
        <filter val="83:00:050023:806"/>
        <filter val="83:00:050023:808"/>
        <filter val="83:00:050023:809"/>
        <filter val="83:00:050023:813"/>
        <filter val="83:00:050023:819"/>
        <filter val="83:00:050023:822"/>
        <filter val="83:00:050023:824"/>
        <filter val="83:00:050023:825"/>
        <filter val="83:00:050023:930"/>
        <filter val="83:00:050024:1320"/>
        <filter val="83:00:050024:1353"/>
        <filter val="83:00:050024:1371"/>
        <filter val="83:00:050024:1385"/>
        <filter val="83:00:050024:1391"/>
        <filter val="83:00:050024:1414"/>
        <filter val="83:00:050024:1430"/>
        <filter val="83:00:050024:1436"/>
        <filter val="83:00:050024:1538"/>
        <filter val="83:00:050024:1548"/>
        <filter val="83:00:050024:1575"/>
        <filter val="83:00:050024:1579"/>
        <filter val="83:00:050024:1590"/>
        <filter val="83:00:050024:1605"/>
        <filter val="83:00:050024:1608"/>
        <filter val="83:00:050024:1610"/>
        <filter val="83:00:050024:1611"/>
        <filter val="83:00:050024:1644"/>
        <filter val="83:00:050024:293"/>
        <filter val="83:00:050024:299"/>
        <filter val="83:00:050024:302"/>
        <filter val="83:00:050024:304"/>
        <filter val="83:00:050024:305"/>
        <filter val="83:00:050024:308"/>
        <filter val="83:00:050024:312"/>
        <filter val="83:00:050024:313"/>
        <filter val="83:00:050024:314"/>
        <filter val="83:00:050024:317"/>
        <filter val="83:00:050024:318"/>
        <filter val="83:00:050024:322"/>
        <filter val="83:00:050024:323"/>
        <filter val="83:00:050024:324"/>
        <filter val="83:00:050024:325"/>
        <filter val="83:00:050024:326"/>
        <filter val="83:00:050024:327"/>
        <filter val="83:00:050024:333"/>
        <filter val="83:00:050024:337"/>
        <filter val="83:00:050024:346"/>
        <filter val="83:00:050024:347"/>
        <filter val="83:00:050025:100"/>
        <filter val="83:00:050025:101"/>
        <filter val="83:00:050025:102"/>
        <filter val="83:00:050025:104"/>
        <filter val="83:00:050025:105"/>
        <filter val="83:00:050025:108"/>
        <filter val="83:00:050025:111"/>
        <filter val="83:00:050025:112"/>
        <filter val="83:00:050025:113"/>
        <filter val="83:00:050025:114"/>
        <filter val="83:00:050025:115"/>
        <filter val="83:00:050025:116"/>
        <filter val="83:00:050025:118"/>
        <filter val="83:00:050025:121"/>
        <filter val="83:00:050025:122"/>
        <filter val="83:00:050025:123"/>
        <filter val="83:00:050025:125"/>
        <filter val="83:00:050025:126"/>
        <filter val="83:00:050025:127"/>
        <filter val="83:00:050025:128"/>
        <filter val="83:00:050025:129"/>
        <filter val="83:00:050025:130"/>
        <filter val="83:00:050025:131"/>
        <filter val="83:00:050025:132"/>
        <filter val="83:00:050025:335"/>
        <filter val="83:00:050025:336"/>
        <filter val="83:00:050025:345"/>
        <filter val="83:00:050025:346"/>
        <filter val="83:00:050025:385"/>
        <filter val="83:00:050025:386"/>
        <filter val="83:00:050025:86"/>
        <filter val="83:00:050025:87"/>
        <filter val="83:00:050025:89"/>
        <filter val="83:00:050025:90"/>
        <filter val="83:00:050025:91"/>
        <filter val="83:00:050025:92"/>
        <filter val="83:00:050025:93"/>
        <filter val="83:00:050025:94"/>
        <filter val="83:00:050025:95"/>
        <filter val="83:00:050025:96"/>
        <filter val="83:00:050026:145"/>
        <filter val="83:00:050026:146"/>
        <filter val="83:00:050026:147"/>
        <filter val="83:00:050026:148"/>
        <filter val="83:00:050026:149"/>
        <filter val="83:00:050026:150"/>
        <filter val="83:00:050026:151"/>
        <filter val="83:00:050026:152"/>
        <filter val="83:00:050026:153"/>
        <filter val="83:00:050026:154"/>
        <filter val="83:00:050026:155"/>
        <filter val="83:00:050026:156"/>
        <filter val="83:00:050026:157"/>
        <filter val="83:00:050026:158"/>
        <filter val="83:00:050026:160"/>
        <filter val="83:00:050026:161"/>
        <filter val="83:00:050026:162"/>
        <filter val="83:00:050026:163"/>
        <filter val="83:00:050026:164"/>
        <filter val="83:00:050026:165"/>
        <filter val="83:00:050026:166"/>
        <filter val="83:00:050026:167"/>
        <filter val="83:00:050026:168"/>
        <filter val="83:00:050026:169"/>
        <filter val="83:00:050026:170"/>
        <filter val="83:00:050026:171"/>
        <filter val="83:00:050026:172"/>
        <filter val="83:00:050026:173"/>
        <filter val="83:00:050026:174"/>
        <filter val="83:00:050026:175"/>
        <filter val="83:00:050026:177"/>
        <filter val="83:00:050026:178"/>
        <filter val="83:00:050026:179"/>
        <filter val="83:00:050026:180"/>
        <filter val="83:00:050026:181"/>
        <filter val="83:00:050026:182"/>
        <filter val="83:00:050026:183"/>
        <filter val="83:00:050026:184"/>
        <filter val="83:00:050026:185"/>
        <filter val="83:00:050026:186"/>
        <filter val="83:00:050026:187"/>
        <filter val="83:00:050026:188"/>
        <filter val="83:00:050026:189"/>
        <filter val="83:00:050026:190"/>
        <filter val="83:00:050026:191"/>
        <filter val="83:00:050026:192"/>
        <filter val="83:00:050026:193"/>
        <filter val="83:00:050026:194"/>
        <filter val="83:00:050026:196"/>
        <filter val="83:00:050026:197"/>
        <filter val="83:00:050026:198"/>
        <filter val="83:00:050026:199"/>
        <filter val="83:00:050026:201"/>
        <filter val="83:00:050026:202"/>
        <filter val="83:00:050026:203"/>
        <filter val="83:00:050026:206"/>
        <filter val="83:00:050026:207"/>
        <filter val="83:00:050026:208"/>
        <filter val="83:00:050026:209"/>
        <filter val="83:00:050026:210"/>
        <filter val="83:00:050026:212"/>
        <filter val="83:00:050026:213"/>
        <filter val="83:00:050026:215"/>
        <filter val="83:00:050026:216"/>
        <filter val="83:00:050026:217"/>
        <filter val="83:00:050026:218"/>
        <filter val="83:00:050026:219"/>
        <filter val="83:00:050026:220"/>
        <filter val="83:00:050026:221"/>
        <filter val="83:00:050026:222"/>
        <filter val="83:00:050026:223"/>
        <filter val="83:00:050026:224"/>
        <filter val="83:00:050026:300"/>
        <filter val="83:00:050026:302"/>
        <filter val="83:00:050026:303"/>
        <filter val="83:00:050026:306"/>
        <filter val="83:00:050026:307"/>
        <filter val="83:00:050026:309"/>
        <filter val="83:00:050026:310"/>
        <filter val="83:00:050026:311"/>
        <filter val="83:00:050026:316"/>
        <filter val="83:00:050026:317"/>
        <filter val="83:00:050026:318"/>
        <filter val="83:00:050026:321"/>
        <filter val="83:00:050026:322"/>
        <filter val="83:00:050026:323"/>
        <filter val="83:00:050026:325"/>
        <filter val="83:00:050026:326"/>
        <filter val="83:00:050026:327"/>
        <filter val="83:00:050026:439"/>
        <filter val="83:00:050026:441"/>
        <filter val="83:00:050029:120"/>
        <filter val="83:00:050029:121"/>
        <filter val="83:00:050029:124"/>
        <filter val="83:00:050029:125"/>
        <filter val="83:00:050029:132"/>
        <filter val="83:00:050029:133"/>
        <filter val="83:00:050029:135"/>
        <filter val="83:00:050029:137"/>
        <filter val="83:00:050029:138"/>
        <filter val="83:00:050029:139"/>
        <filter val="83:00:050029:140"/>
        <filter val="83:00:050029:143"/>
        <filter val="83:00:050029:144"/>
        <filter val="83:00:050029:256"/>
        <filter val="83:00:050029:257"/>
        <filter val="83:00:050029:261"/>
        <filter val="83:00:050029:264"/>
        <filter val="83:00:050030:113"/>
        <filter val="83:00:050030:114"/>
        <filter val="83:00:050030:115"/>
        <filter val="83:00:050030:116"/>
        <filter val="83:00:050030:117"/>
        <filter val="83:00:050030:118"/>
        <filter val="83:00:050030:120"/>
        <filter val="83:00:050030:121"/>
        <filter val="83:00:050030:122"/>
        <filter val="83:00:050030:136"/>
        <filter val="83:00:050030:137"/>
        <filter val="83:00:050030:138"/>
        <filter val="83:00:050030:139"/>
        <filter val="83:00:050030:141"/>
        <filter val="83:00:050030:142"/>
        <filter val="83:00:050030:143"/>
        <filter val="83:00:050030:145"/>
        <filter val="83:00:050030:146"/>
        <filter val="83:00:050030:147"/>
        <filter val="83:00:050030:150"/>
        <filter val="83:00:050030:266"/>
        <filter val="83:00:050030:267"/>
        <filter val="83:00:050030:268"/>
        <filter val="83:00:050030:269"/>
        <filter val="83:00:050030:271"/>
        <filter val="83:00:050030:272"/>
        <filter val="83:00:050031:85"/>
        <filter val="83:00:050034:127"/>
        <filter val="83:00:050034:129"/>
        <filter val="83:00:050034:44"/>
        <filter val="83:00:050034:47"/>
        <filter val="83:00:050034:48"/>
        <filter val="83:00:050034:49"/>
        <filter val="83:00:050034:50"/>
        <filter val="83:00:050034:51"/>
        <filter val="83:00:050034:52"/>
        <filter val="83:00:050034:53"/>
        <filter val="83:00:050034:54"/>
        <filter val="83:00:050034:55"/>
        <filter val="83:00:050034:56"/>
        <filter val="83:00:050034:57"/>
        <filter val="83:00:050034:58"/>
        <filter val="83:00:050034:60"/>
        <filter val="83:00:050034:61"/>
        <filter val="83:00:050034:62"/>
        <filter val="83:00:050034:64"/>
        <filter val="83:00:050034:66"/>
        <filter val="83:00:050034:67"/>
        <filter val="83:00:050034:69"/>
        <filter val="83:00:050034:70"/>
        <filter val="83:00:050101:127"/>
        <filter val="83:00:050101:129"/>
        <filter val="83:00:050101:130"/>
        <filter val="83:00:050101:133"/>
        <filter val="83:00:050101:135"/>
        <filter val="83:00:050101:137"/>
        <filter val="83:00:050101:140"/>
        <filter val="83:00:050101:144"/>
        <filter val="83:00:050101:146"/>
        <filter val="83:00:050101:151"/>
        <filter val="83:00:050101:155"/>
        <filter val="83:00:050102:79"/>
        <filter val="83:00:050201:148"/>
        <filter val="83:00:050201:35"/>
        <filter val="83:00:050202:100"/>
        <filter val="83:00:050202:102"/>
        <filter val="83:00:050202:103"/>
        <filter val="83:00:050202:104"/>
        <filter val="83:00:050202:105"/>
        <filter val="83:00:050202:106"/>
        <filter val="83:00:050202:107"/>
        <filter val="83:00:050202:108"/>
        <filter val="83:00:050202:109"/>
        <filter val="83:00:050202:110"/>
        <filter val="83:00:050202:111"/>
        <filter val="83:00:050202:112"/>
        <filter val="83:00:050202:137"/>
        <filter val="83:00:050202:141"/>
        <filter val="83:00:050202:142"/>
        <filter val="83:00:050202:143"/>
        <filter val="83:00:050202:144"/>
        <filter val="83:00:050202:145"/>
        <filter val="83:00:050202:193"/>
        <filter val="83:00:050202:194"/>
        <filter val="83:00:050202:97"/>
        <filter val="83:00:050202:98"/>
        <filter val="83:00:050202:99"/>
        <filter val="83:00:050203:130"/>
        <filter val="83:00:050203:132"/>
        <filter val="83:00:050203:137"/>
        <filter val="83:00:050203:138"/>
        <filter val="83:00:050203:140"/>
        <filter val="83:00:050203:141"/>
        <filter val="83:00:050203:60"/>
        <filter val="83:00:050203:64"/>
        <filter val="83:00:050203:65"/>
        <filter val="83:00:050203:66"/>
        <filter val="83:00:050203:68"/>
        <filter val="83:00:050203:69"/>
        <filter val="83:00:050203:70"/>
        <filter val="83:00:050203:71"/>
        <filter val="83:00:050203:72"/>
        <filter val="83:00:050203:73"/>
        <filter val="83:00:050203:74"/>
        <filter val="83:00:050203:75"/>
        <filter val="83:00:050203:76"/>
        <filter val="83:00:050203:77"/>
        <filter val="83:00:050203:78"/>
        <filter val="83:00:050203:79"/>
        <filter val="83:00:050203:80"/>
        <filter val="83:00:050203:81"/>
        <filter val="83:00:050203:82"/>
        <filter val="83:00:050203:83"/>
        <filter val="83:00:050203:84"/>
        <filter val="83:00:050203:85"/>
        <filter val="83:00:050203:87"/>
        <filter val="83:00:050203:89"/>
        <filter val="83:00:050203:91"/>
        <filter val="83:00:050203:92"/>
        <filter val="83:00:050204:122"/>
        <filter val="83:00:050204:123"/>
        <filter val="83:00:050204:124"/>
        <filter val="83:00:050204:126"/>
        <filter val="83:00:050204:127"/>
        <filter val="83:00:050204:128"/>
        <filter val="83:00:050204:129"/>
        <filter val="83:00:050204:130"/>
        <filter val="83:00:050204:131"/>
        <filter val="83:00:050204:132"/>
        <filter val="83:00:050204:134"/>
        <filter val="83:00:050204:135"/>
        <filter val="83:00:050204:136"/>
        <filter val="83:00:050204:137"/>
        <filter val="83:00:050204:138"/>
        <filter val="83:00:050204:139"/>
        <filter val="83:00:050204:140"/>
        <filter val="83:00:050204:141"/>
        <filter val="83:00:050204:142"/>
        <filter val="83:00:050204:144"/>
        <filter val="83:00:050204:145"/>
        <filter val="83:00:050204:146"/>
        <filter val="83:00:050204:149"/>
        <filter val="83:00:050204:150"/>
        <filter val="83:00:050204:152"/>
        <filter val="83:00:050204:153"/>
        <filter val="83:00:050204:155"/>
        <filter val="83:00:050204:157"/>
        <filter val="83:00:050204:159"/>
        <filter val="83:00:050204:160"/>
        <filter val="83:00:050204:161"/>
        <filter val="83:00:050204:162"/>
        <filter val="83:00:050204:164"/>
        <filter val="83:00:050204:166"/>
        <filter val="83:00:050204:167"/>
        <filter val="83:00:050204:168"/>
        <filter val="83:00:050204:169"/>
        <filter val="83:00:050204:170"/>
        <filter val="83:00:050204:171"/>
        <filter val="83:00:050204:172"/>
        <filter val="83:00:050204:173"/>
        <filter val="83:00:050204:175"/>
        <filter val="83:00:050204:176"/>
        <filter val="83:00:050204:177"/>
        <filter val="83:00:050204:178"/>
        <filter val="83:00:050204:179"/>
        <filter val="83:00:050204:245"/>
        <filter val="83:00:050204:250"/>
        <filter val="83:00:050204:256"/>
        <filter val="83:00:050204:259"/>
        <filter val="83:00:050204:262"/>
        <filter val="83:00:050204:264"/>
        <filter val="83:00:050204:265"/>
        <filter val="83:00:050204:266"/>
        <filter val="83:00:050204:267"/>
        <filter val="83:00:050204:268"/>
        <filter val="83:00:050204:269"/>
        <filter val="83:00:050204:270"/>
        <filter val="83:00:050204:386"/>
        <filter val="83:00:050205:143"/>
        <filter val="83:00:050205:153"/>
        <filter val="83:00:050205:154"/>
        <filter val="83:00:050205:158"/>
        <filter val="83:00:050205:160"/>
        <filter val="83:00:050205:279"/>
        <filter val="83:00:050205:280"/>
        <filter val="83:00:050205:51"/>
        <filter val="83:00:050205:53"/>
        <filter val="83:00:050205:56"/>
        <filter val="83:00:050205:61"/>
        <filter val="83:00:050205:62"/>
        <filter val="83:00:050301:106"/>
        <filter val="83:00:050301:134"/>
        <filter val="83:00:050301:136"/>
        <filter val="83:00:050302:147"/>
        <filter val="83:00:050305:336"/>
        <filter val="83:00:050402:31"/>
        <filter val="83:00:050402:32"/>
        <filter val="83:00:050402:33"/>
        <filter val="83:00:050402:34"/>
        <filter val="83:00:050402:35"/>
        <filter val="83:00:050402:36"/>
        <filter val="83:00:050402:40"/>
        <filter val="83:00:050402:44"/>
        <filter val="83:00:050402:46"/>
        <filter val="83:00:050403:257"/>
        <filter val="83:00:050403:258"/>
        <filter val="83:00:050403:259"/>
        <filter val="83:00:050403:260"/>
        <filter val="83:00:050403:261"/>
        <filter val="83:00:050403:262"/>
        <filter val="83:00:050403:263"/>
        <filter val="83:00:050403:264"/>
        <filter val="83:00:050403:265"/>
        <filter val="83:00:050403:266"/>
        <filter val="83:00:050403:267"/>
        <filter val="83:00:050403:268"/>
        <filter val="83:00:050403:269"/>
        <filter val="83:00:050403:270"/>
        <filter val="83:00:050403:271"/>
        <filter val="83:00:050403:272"/>
        <filter val="83:00:050403:274"/>
        <filter val="83:00:050403:276"/>
        <filter val="83:00:050403:277"/>
        <filter val="83:00:050403:278"/>
        <filter val="83:00:050403:279"/>
        <filter val="83:00:050403:280"/>
        <filter val="83:00:050403:281"/>
        <filter val="83:00:050403:282"/>
        <filter val="83:00:050403:283"/>
        <filter val="83:00:050403:285"/>
        <filter val="83:00:050403:286"/>
        <filter val="83:00:050403:287"/>
        <filter val="83:00:050403:289"/>
        <filter val="83:00:050403:290"/>
        <filter val="83:00:050403:293"/>
        <filter val="83:00:050403:294"/>
        <filter val="83:00:050403:295"/>
        <filter val="83:00:050403:296"/>
        <filter val="83:00:050403:297"/>
        <filter val="83:00:050403:298"/>
        <filter val="83:00:050403:299"/>
        <filter val="83:00:050403:300"/>
        <filter val="83:00:050403:302"/>
        <filter val="83:00:050403:303"/>
        <filter val="83:00:050403:304"/>
        <filter val="83:00:050403:306"/>
        <filter val="83:00:050403:338"/>
        <filter val="83:00:050403:341"/>
        <filter val="83:00:050403:342"/>
        <filter val="83:00:050403:343"/>
        <filter val="83:00:050403:344"/>
        <filter val="83:00:050403:348"/>
        <filter val="83:00:050403:349"/>
        <filter val="83:00:050403:350"/>
        <filter val="83:00:050403:352"/>
        <filter val="83:00:050403:353"/>
        <filter val="83:00:050403:354"/>
        <filter val="83:00:050403:355"/>
        <filter val="83:00:050403:356"/>
        <filter val="83:00:050403:358"/>
        <filter val="83:00:050403:359"/>
        <filter val="83:00:050403:360"/>
        <filter val="83:00:050403:365"/>
        <filter val="83:00:050403:366"/>
        <filter val="83:00:050403:367"/>
        <filter val="83:00:050403:368"/>
        <filter val="83:00:050403:370"/>
        <filter val="83:00:050403:371"/>
        <filter val="83:00:050403:372"/>
        <filter val="83:00:050403:373"/>
        <filter val="83:00:050403:374"/>
        <filter val="83:00:050403:377"/>
        <filter val="83:00:050403:378"/>
        <filter val="83:00:050403:379"/>
        <filter val="83:00:050403:381"/>
        <filter val="83:00:050403:383"/>
        <filter val="83:00:050403:385"/>
        <filter val="83:00:050403:386"/>
        <filter val="83:00:050403:388"/>
        <filter val="83:00:050403:391"/>
        <filter val="83:00:050403:394"/>
        <filter val="83:00:050403:395"/>
        <filter val="83:00:050403:398"/>
        <filter val="83:00:050403:399"/>
        <filter val="83:00:050403:401"/>
        <filter val="83:00:050403:402"/>
        <filter val="83:00:050403:404"/>
        <filter val="83:00:050403:408"/>
        <filter val="83:00:050403:409"/>
        <filter val="83:00:050403:410"/>
        <filter val="83:00:050403:411"/>
        <filter val="83:00:050403:412"/>
        <filter val="83:00:050403:413"/>
        <filter val="83:00:050403:416"/>
        <filter val="83:00:050403:422"/>
        <filter val="83:00:050403:425"/>
        <filter val="83:00:050403:426"/>
        <filter val="83:00:050403:427"/>
        <filter val="83:00:050403:428"/>
        <filter val="83:00:050403:429"/>
        <filter val="83:00:050403:432"/>
        <filter val="83:00:050403:434"/>
        <filter val="83:00:050403:435"/>
        <filter val="83:00:050403:437"/>
        <filter val="83:00:050403:438"/>
        <filter val="83:00:050403:440"/>
        <filter val="83:00:050403:441"/>
        <filter val="83:00:050403:442"/>
        <filter val="83:00:050403:446"/>
        <filter val="83:00:050403:451"/>
        <filter val="83:00:050403:452"/>
        <filter val="83:00:050403:454"/>
        <filter val="83:00:050403:552"/>
        <filter val="83:00:050403:553"/>
        <filter val="83:00:050403:554"/>
        <filter val="83:00:050403:555"/>
        <filter val="83:00:050403:556"/>
        <filter val="83:00:050403:558"/>
        <filter val="83:00:050403:559"/>
        <filter val="83:00:050403:560"/>
        <filter val="83:00:050403:562"/>
        <filter val="83:00:050403:564"/>
        <filter val="83:00:050403:568"/>
        <filter val="83:00:050403:569"/>
        <filter val="83:00:050403:570"/>
        <filter val="83:00:050404:100"/>
        <filter val="83:00:050404:102"/>
        <filter val="83:00:050404:103"/>
        <filter val="83:00:050404:104"/>
        <filter val="83:00:050404:105"/>
        <filter val="83:00:050404:106"/>
        <filter val="83:00:050404:107"/>
        <filter val="83:00:050404:108"/>
        <filter val="83:00:050404:109"/>
        <filter val="83:00:050404:110"/>
        <filter val="83:00:050404:111"/>
        <filter val="83:00:050404:112"/>
        <filter val="83:00:050404:113"/>
        <filter val="83:00:050404:114"/>
        <filter val="83:00:050404:115"/>
        <filter val="83:00:050404:116"/>
        <filter val="83:00:050404:117"/>
        <filter val="83:00:050404:118"/>
        <filter val="83:00:050404:119"/>
        <filter val="83:00:050404:120"/>
        <filter val="83:00:050404:121"/>
        <filter val="83:00:050404:122"/>
        <filter val="83:00:050404:123"/>
        <filter val="83:00:050404:124"/>
        <filter val="83:00:050404:125"/>
        <filter val="83:00:050404:126"/>
        <filter val="83:00:050404:127"/>
        <filter val="83:00:050404:128"/>
        <filter val="83:00:050404:130"/>
        <filter val="83:00:050404:131"/>
        <filter val="83:00:050404:132"/>
        <filter val="83:00:050404:133"/>
        <filter val="83:00:050404:134"/>
        <filter val="83:00:050404:169"/>
        <filter val="83:00:050404:177"/>
        <filter val="83:00:050404:180"/>
        <filter val="83:00:050404:181"/>
        <filter val="83:00:050404:183"/>
        <filter val="83:00:050404:185"/>
        <filter val="83:00:050404:187"/>
        <filter val="83:00:050404:189"/>
        <filter val="83:00:050404:299"/>
        <filter val="83:00:050404:92"/>
        <filter val="83:00:050404:93"/>
        <filter val="83:00:050404:94"/>
        <filter val="83:00:050404:95"/>
        <filter val="83:00:050404:96"/>
        <filter val="83:00:050404:97"/>
        <filter val="83:00:050404:98"/>
        <filter val="83:00:050404:99"/>
        <filter val="83:00:050501:119"/>
        <filter val="83:00:050501:123"/>
        <filter val="83:00:050501:124"/>
        <filter val="83:00:050501:125"/>
        <filter val="83:00:050501:127"/>
        <filter val="83:00:050501:129"/>
        <filter val="83:00:050501:132"/>
        <filter val="83:00:050501:133"/>
        <filter val="83:00:050501:134"/>
        <filter val="83:00:050501:135"/>
        <filter val="83:00:050501:136"/>
        <filter val="83:00:050501:137"/>
        <filter val="83:00:050501:139"/>
        <filter val="83:00:050501:140"/>
        <filter val="83:00:050501:141"/>
        <filter val="83:00:050501:144"/>
        <filter val="83:00:050501:147"/>
        <filter val="83:00:050501:148"/>
        <filter val="83:00:050501:149"/>
        <filter val="83:00:050501:150"/>
        <filter val="83:00:050501:161"/>
        <filter val="83:00:050501:162"/>
        <filter val="83:00:050501:291"/>
        <filter val="83:00:050501:304"/>
        <filter val="83:00:050501:305"/>
        <filter val="83:00:050501:306"/>
        <filter val="83:00:050501:313"/>
        <filter val="83:00:050501:345"/>
        <filter val="83:00:050501:350"/>
        <filter val="83:00:050501:354"/>
        <filter val="83:00:050501:467"/>
        <filter val="83:00:050601:196"/>
        <filter val="83:00:050601:84"/>
        <filter val="83:00:050601:85"/>
        <filter val="83:00:050602:110"/>
        <filter val="83:00:050602:122"/>
        <filter val="83:00:050602:127"/>
        <filter val="83:00:050602:129"/>
        <filter val="83:00:050602:237"/>
        <filter val="83:00:050602:238"/>
        <filter val="83:00:050602:239"/>
        <filter val="83:00:050602:246"/>
        <filter val="83:00:050602:250"/>
        <filter val="83:00:050602:253"/>
        <filter val="83:00:050602:367"/>
        <filter val="83:00:050702:100"/>
        <filter val="83:00:050702:101"/>
        <filter val="83:00:050702:102"/>
        <filter val="83:00:050702:103"/>
        <filter val="83:00:050702:104"/>
        <filter val="83:00:050702:105"/>
        <filter val="83:00:050702:106"/>
        <filter val="83:00:050702:107"/>
        <filter val="83:00:050702:108"/>
        <filter val="83:00:050702:109"/>
        <filter val="83:00:050702:110"/>
        <filter val="83:00:050702:111"/>
        <filter val="83:00:050702:113"/>
        <filter val="83:00:050702:114"/>
        <filter val="83:00:050702:151"/>
        <filter val="83:00:050702:159"/>
        <filter val="83:00:050702:160"/>
        <filter val="83:00:050702:171"/>
        <filter val="83:00:050702:172"/>
        <filter val="83:00:050702:173"/>
        <filter val="83:00:050702:178"/>
        <filter val="83:00:050702:414"/>
        <filter val="83:00:050702:417"/>
        <filter val="83:00:050702:75"/>
        <filter val="83:00:050702:76"/>
        <filter val="83:00:050801:208"/>
        <filter val="83:00:050801:97"/>
        <filter val="83:00:050801:98"/>
        <filter val="83:00:050802:101"/>
        <filter val="83:00:050802:102"/>
        <filter val="83:00:050903:158"/>
        <filter val="83:00:060005:111"/>
        <filter val="83:00:060005:112"/>
        <filter val="83:00:060007:808"/>
        <filter val="83:00:060008:411"/>
        <filter val="83:00:060009:1075"/>
        <filter val="83:00:060009:554"/>
        <filter val="83:00:060009:555"/>
        <filter val="83:00:060009:617"/>
        <filter val="83:00:060009:717"/>
        <filter val="83:00:060009:772"/>
        <filter val="83:00:060009:789"/>
        <filter val="83:00:060009:818"/>
        <filter val="83:00:060009:851"/>
        <filter val="83:00:060009:920"/>
        <filter val="83:00:060009:926"/>
        <filter val="83:00:060009:954"/>
        <filter val="83:00:060009:957"/>
        <filter val="83:00:060010:152"/>
        <filter val="83:00:060010:155"/>
        <filter val="83:00:060010:165"/>
        <filter val="83:00:060010:166"/>
        <filter val="83:00:060010:167"/>
        <filter val="83:00:060010:168"/>
        <filter val="83:00:060010:177"/>
        <filter val="83:00:060010:179"/>
        <filter val="83:00:060010:193"/>
        <filter val="83:00:060010:195"/>
        <filter val="83:00:060010:233"/>
        <filter val="83:00:060010:234"/>
        <filter val="83:00:060010:235"/>
        <filter val="83:00:060010:236"/>
        <filter val="83:00:060010:237"/>
        <filter val="83:00:060010:238"/>
        <filter val="83:00:060010:239"/>
        <filter val="83:00:060010:271"/>
        <filter val="83:00:060010:273"/>
        <filter val="83:00:060010:274"/>
        <filter val="83:00:060010:275"/>
        <filter val="83:00:060010:276"/>
        <filter val="83:00:060010:277"/>
        <filter val="83:00:060010:279"/>
        <filter val="83:00:060010:520"/>
        <filter val="83:00:060011:293"/>
        <filter val="83:00:060011:320"/>
        <filter val="83:00:060011:321"/>
        <filter val="83:00:060011:373"/>
        <filter val="83:00:060011:374"/>
        <filter val="83:00:060011:375"/>
        <filter val="83:00:060011:386"/>
        <filter val="83:00:060011:408"/>
        <filter val="83:00:060011:411"/>
        <filter val="83:00:060011:412"/>
        <filter val="83:00:060011:413"/>
        <filter val="83:00:060011:414"/>
        <filter val="83:00:060011:415"/>
        <filter val="83:00:060011:417"/>
        <filter val="83:00:060011:536"/>
        <filter val="83:00:060011:540"/>
        <filter val="83:00:060011:544"/>
        <filter val="83:00:060011:545"/>
        <filter val="83:00:060011:552"/>
        <filter val="83:00:060011:554"/>
        <filter val="83:00:060011:556"/>
        <filter val="83:00:060011:557"/>
        <filter val="83:00:060102:154"/>
      </filters>
    </filterColumn>
  </autoFilter>
  <sortState xmlns:xlrd2="http://schemas.microsoft.com/office/spreadsheetml/2017/richdata2" ref="A3:AO1234">
    <sortCondition ref="A2:A1236"/>
  </sortState>
  <tableColumns count="41">
    <tableColumn id="1" xr3:uid="{00000000-0010-0000-0000-000001000000}" name="Кадастровый номер здания" dataDxfId="96"/>
    <tableColumn id="2" xr3:uid="{00000000-0010-0000-0000-000002000000}" name="Objects.Buildings.Building.Name" dataDxfId="95"/>
    <tableColumn id="3" xr3:uid="{00000000-0010-0000-0000-000003000000}" name="ListInfo.ObjectsType.ObjectType" dataDxfId="94"/>
    <tableColumn id="4" xr3:uid="{00000000-0010-0000-0000-000004000000}" name="Уточн.кад.квартал" dataDxfId="93"/>
    <tableColumn id="5" xr3:uid="{00000000-0010-0000-0000-000005000000}" name="Objects.Buildings.Building.AssignationBuilding" dataDxfId="92"/>
    <tableColumn id="6" xr3:uid="{00000000-0010-0000-0000-000006000000}" name="Назначение зданий" dataDxfId="91"/>
    <tableColumn id="7" xr3:uid="{00000000-0010-0000-0000-000007000000}" name="Объект кратко" dataDxfId="90"/>
    <tableColumn id="8" xr3:uid="{00000000-0010-0000-0000-000008000000}" name="Номер функциональной группы ОКС" dataDxfId="89"/>
    <tableColumn id="9" xr3:uid="{00000000-0010-0000-0000-000009000000}" name="Код функциональной подгруппы" dataDxfId="88"/>
    <tableColumn id="10" xr3:uid="{00000000-0010-0000-0000-00000A000000}" name="Код функциональной подгруппы2" dataDxfId="87"/>
    <tableColumn id="11" xr3:uid="{00000000-0010-0000-0000-00000B000000}" name="Функциональная группа" dataDxfId="86"/>
    <tableColumn id="12" xr3:uid="{00000000-0010-0000-0000-00000C000000}" name="Уточнённый код несущих конструкций" dataDxfId="85"/>
    <tableColumn id="13" xr3:uid="{00000000-0010-0000-0000-00000D000000}" name="Материал стен" dataDxfId="84"/>
    <tableColumn id="14" xr3:uid="{00000000-0010-0000-0000-00000E000000}" name="Год постройки" dataDxfId="83"/>
    <tableColumn id="24" xr3:uid="{00000000-0010-0000-0000-000018000000}" name="Площадь, кв.м" dataDxfId="82"/>
    <tableColumn id="35" xr3:uid="{5C1740FB-81A0-45AB-9AD2-08B987F07A8E}" name="Состояние" dataDxfId="81"/>
    <tableColumn id="34" xr3:uid="{584DBC72-BCA4-4FDA-A850-C9FBEC2E37CE}" name="Ценовая зона" dataDxfId="80">
      <calculatedColumnFormula>IF(Таблица1[[#This Row],[Микрорайон]]="01 Центр",1,IF(Таблица1[[#This Row],[Микрорайон]]="02 Кармановка",1,IF(Таблица1[[#This Row],[Микрорайон]]="03 Южная",1,2)))</calculatedColumnFormula>
    </tableColumn>
    <tableColumn id="26" xr3:uid="{00000000-0010-0000-0000-00001A000000}" name="КЛАДР" dataDxfId="79"/>
    <tableColumn id="15" xr3:uid="{00000000-0010-0000-0000-00000F000000}" name="Objects.Buildings.Building.Location.Note" dataDxfId="78"/>
    <tableColumn id="16" xr3:uid="{00000000-0010-0000-0000-000010000000}" name="МР, ГО" dataDxfId="77"/>
    <tableColumn id="25" xr3:uid="{00000000-0010-0000-0000-000019000000}" name="МО" dataDxfId="76"/>
    <tableColumn id="17" xr3:uid="{00000000-0010-0000-0000-000011000000}" name="Микрорайон" dataDxfId="75"/>
    <tableColumn id="18" xr3:uid="{00000000-0010-0000-0000-000012000000}" name="Улица" dataDxfId="74"/>
    <tableColumn id="19" xr3:uid="{00000000-0010-0000-0000-000013000000}" name="№ дома" dataDxfId="73"/>
    <tableColumn id="20" xr3:uid="{00000000-0010-0000-0000-000014000000}" name="корп" dataDxfId="72"/>
    <tableColumn id="21" xr3:uid="{00000000-0010-0000-0000-000015000000}" name="№ корп" dataDxfId="71"/>
    <tableColumn id="22" xr3:uid="{00000000-0010-0000-0000-000016000000}" name="Действ. КС" dataDxfId="70"/>
    <tableColumn id="23" xr3:uid="{00000000-0010-0000-0000-000017000000}" name="БПКС" dataDxfId="69">
      <calculatedColumnFormula>26725.06</calculatedColumnFormula>
    </tableColumn>
    <tableColumn id="27" xr3:uid="{00000000-0010-0000-0000-00001B000000}" name="К-т влияния площади (Кs)" dataDxfId="68">
      <calculatedColumnFormula>ROUND(1.65586^(2*EXP(-((Таблица1[[#This Row],[Площадь, кв.м]]/200)^2))-1),4)</calculatedColumnFormula>
    </tableColumn>
    <tableColumn id="29" xr3:uid="{00000000-0010-0000-0000-00001D000000}" name="К-т влияния ценовой зоны (Кцз)" dataDxfId="67">
      <calculatedColumnFormula>IF(Таблица1[[#This Row],[Микрорайон]]="01 Центр",1.4312,IF(Таблица1[[#This Row],[Микрорайон]]="02 Кармановка",1.4312,IF(Таблица1[[#This Row],[Микрорайон]]="03 Южная",1.4312,1)))</calculatedColumnFormula>
    </tableColumn>
    <tableColumn id="30" xr3:uid="{00000000-0010-0000-0000-00001E000000}" name="К-т влияния года постройки (Кгод)" dataDxfId="66">
      <calculatedColumnFormula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calculatedColumnFormula>
    </tableColumn>
    <tableColumn id="42" xr3:uid="{525385F7-8CD9-40C3-B119-02EEF2FB449B}" name="К-т влияния состояния (Ксост)" dataDxfId="65"/>
    <tableColumn id="31" xr3:uid="{00000000-0010-0000-0000-00001F000000}" name="УПКС" dataDxfId="64">
      <calculatedColumnFormula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calculatedColumnFormula>
    </tableColumn>
    <tableColumn id="32" xr3:uid="{00000000-0010-0000-0000-000020000000}" name="Кадастровая стоимость, руб" dataDxfId="63">
      <calculatedColumnFormula>ROUND(Таблица1[[#This Row],[УПКС]]*Таблица1[[#This Row],[Площадь, кв.м]],2)</calculatedColumnFormula>
    </tableColumn>
    <tableColumn id="33" xr3:uid="{00000000-0010-0000-0000-000021000000}" name="Изменение КС" dataDxfId="62">
      <calculatedColumnFormula>Таблица1[[#This Row],[Кадастровая стоимость, руб]]/Таблица1[[#This Row],[Действ. КС]]</calculatedColumnFormula>
    </tableColumn>
    <tableColumn id="39" xr3:uid="{9EA4C525-C366-4CC3-BD8C-A3BBA45C4003}" name="Способ оценки" dataDxfId="61"/>
    <tableColumn id="40" xr3:uid="{D3DD4796-A6E3-4F0A-A514-99AE2C063326}" name="Подход к оценке" dataDxfId="60"/>
    <tableColumn id="38" xr3:uid="{4ACA069E-B961-4873-9940-1A274E5DFD11}" name="Метод расчета" dataDxfId="59"/>
    <tableColumn id="37" xr3:uid="{00000000-0010-0000-0000-000025000000}" name="Код ОГ" dataDxfId="58"/>
    <tableColumn id="36" xr3:uid="{00000000-0010-0000-0000-000024000000}" name="Формула расчета" dataDxfId="57"/>
    <tableColumn id="41" xr3:uid="{7B37D1D9-1B8D-417A-9F54-88CFF1AA9FD8}" name="Установленное назначение зданий" dataDxfId="5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2" displayName="Таблица2" ref="A2:AR449" totalsRowShown="0" headerRowDxfId="55" dataDxfId="53" headerRowBorderDxfId="54" tableBorderDxfId="52" totalsRowBorderDxfId="51">
  <autoFilter ref="A2:AR449" xr:uid="{00000000-0009-0000-0100-000002000000}"/>
  <sortState xmlns:xlrd2="http://schemas.microsoft.com/office/spreadsheetml/2017/richdata2" ref="A3:AR449">
    <sortCondition ref="A2:A449"/>
  </sortState>
  <tableColumns count="44">
    <tableColumn id="1" xr3:uid="{00000000-0010-0000-0100-000001000000}" name="Кадастровый номер помещения" dataDxfId="50"/>
    <tableColumn id="2" xr3:uid="{00000000-0010-0000-0100-000002000000}" name="Наименование объекта в соответствии с данными Росреестра" dataDxfId="49"/>
    <tableColumn id="3" xr3:uid="{00000000-0010-0000-0100-000003000000}" name="Уточнённый кадастровый номер родительского объекта - здания" dataDxfId="48"/>
    <tableColumn id="4" xr3:uid="{00000000-0010-0000-0100-000004000000}" name="Уточнённый номер кадастрового квартала" dataDxfId="47">
      <calculatedColumnFormula>VLOOKUP(Таблица2[[#This Row],[Уточнённый кадастровый номер родительского объекта - здания]],Таблица1[[Кадастровый номер здания]:[№ корп]],4,0)</calculatedColumnFormula>
    </tableColumn>
    <tableColumn id="5" xr3:uid="{00000000-0010-0000-0100-000005000000}" name="Краткое наименование родительского объекта" dataDxfId="46">
      <calculatedColumnFormula>VLOOKUP(Таблица2[[#This Row],[Уточнённый кадастровый номер родительского объекта - здания]],Таблица1[[Кадастровый номер здания]:[№ корп]],7,0)</calculatedColumnFormula>
    </tableColumn>
    <tableColumn id="6" xr3:uid="{00000000-0010-0000-0100-000006000000}" name="Назначение зданий" dataDxfId="45">
      <calculatedColumnFormula>VLOOKUP(Таблица2[[#This Row],[Уточнённый кадастровый номер родительского объекта - здания]],Таблица1[[Кадастровый номер здания]:[№ корп]],6,0)</calculatedColumnFormula>
    </tableColumn>
    <tableColumn id="7" xr3:uid="{00000000-0010-0000-0100-000007000000}" name="Кадастровый номер квартиры (родителя)" dataDxfId="44"/>
    <tableColumn id="8" xr3:uid="{00000000-0010-0000-0100-000008000000}" name="Материал стен родительского объекта" dataDxfId="43">
      <calculatedColumnFormula>VLOOKUP(Таблица2[[#This Row],[Уточнённый кадастровый номер родительского объекта - здания]],Таблица1[[Кадастровый номер здания]:[№ корп]],13,0)</calculatedColumnFormula>
    </tableColumn>
    <tableColumn id="9" xr3:uid="{00000000-0010-0000-0100-000009000000}" name="Год постройки" dataDxfId="42">
      <calculatedColumnFormula>VLOOKUP(Таблица2[[#This Row],[Уточнённый кадастровый номер родительского объекта - здания]],Таблица1[[Кадастровый номер здания]:[№ корп]],14,0)</calculatedColumnFormula>
    </tableColumn>
    <tableColumn id="34" xr3:uid="{00000000-0010-0000-0100-000022000000}" name="ListInfo.ObjectsType.ObjectType" dataDxfId="41"/>
    <tableColumn id="40" xr3:uid="{00000000-0010-0000-0100-000028000000}" name="Objects.Flats.Flat.Assignation.AssignationCode" dataDxfId="40"/>
    <tableColumn id="12" xr3:uid="{00000000-0010-0000-0100-00000C000000}" name="Назначение помещений" dataDxfId="39"/>
    <tableColumn id="13" xr3:uid="{00000000-0010-0000-0100-00000D000000}" name="Objects.Flats.Flat.Assignation.AssignationType" dataDxfId="38"/>
    <tableColumn id="14" xr3:uid="{00000000-0010-0000-0100-00000E000000}" name="Вид жилого помещения" dataDxfId="37"/>
    <tableColumn id="15" xr3:uid="{00000000-0010-0000-0100-00000F000000}" name="Площадь помещения" dataDxfId="36"/>
    <tableColumn id="16" xr3:uid="{00000000-0010-0000-0100-000010000000}" name="Этаж" dataDxfId="35"/>
    <tableColumn id="11" xr3:uid="{00000000-0010-0000-0100-00000B000000}" name="КЛАДР" dataDxfId="34"/>
    <tableColumn id="17" xr3:uid="{00000000-0010-0000-0100-000011000000}" name="Местоположение, адрес" dataDxfId="33"/>
    <tableColumn id="18" xr3:uid="{00000000-0010-0000-0100-000012000000}" name="МР, ГО" dataDxfId="32">
      <calculatedColumnFormula>VLOOKUP(Таблица2[[#This Row],[Уточнённый кадастровый номер родительского объекта - здания]],Таблица1[[Кадастровый номер здания]:[№ корп]],20,0)</calculatedColumnFormula>
    </tableColumn>
    <tableColumn id="19" xr3:uid="{00000000-0010-0000-0100-000013000000}" name="МО" dataDxfId="31">
      <calculatedColumnFormula>IF(Таблица2[[#This Row],[Нас.пункт, микрорайон]]="Искателей","Искателей","")</calculatedColumnFormula>
    </tableColumn>
    <tableColumn id="20" xr3:uid="{00000000-0010-0000-0100-000014000000}" name="Нас.пункт, микрорайон" dataDxfId="30">
      <calculatedColumnFormula>VLOOKUP(Таблица2[[#This Row],[Уточнённый кадастровый номер родительского объекта - здания]],Таблица1[[Кадастровый номер здания]:[№ корп]],22,0)</calculatedColumnFormula>
    </tableColumn>
    <tableColumn id="21" xr3:uid="{00000000-0010-0000-0100-000015000000}" name="Улица" dataDxfId="29">
      <calculatedColumnFormula>VLOOKUP(Таблица2[[#This Row],[Уточнённый кадастровый номер родительского объекта - здания]],Таблица1[[Кадастровый номер здания]:[№ корп]],23,0)</calculatedColumnFormula>
    </tableColumn>
    <tableColumn id="22" xr3:uid="{00000000-0010-0000-0100-000016000000}" name="№ дома" dataDxfId="28">
      <calculatedColumnFormula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calculatedColumnFormula>
    </tableColumn>
    <tableColumn id="23" xr3:uid="{00000000-0010-0000-0100-000017000000}" name="корп" dataDxfId="27">
      <calculatedColumnFormula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calculatedColumnFormula>
    </tableColumn>
    <tableColumn id="24" xr3:uid="{00000000-0010-0000-0100-000018000000}" name="№ корп" dataDxfId="26">
      <calculatedColumnFormula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calculatedColumnFormula>
    </tableColumn>
    <tableColumn id="25" xr3:uid="{00000000-0010-0000-0100-000019000000}" name="помещение" dataDxfId="25"/>
    <tableColumn id="26" xr3:uid="{00000000-0010-0000-0100-00001A000000}" name="№ помещения" dataDxfId="24"/>
    <tableColumn id="27" xr3:uid="{00000000-0010-0000-0100-00001B000000}" name="Примечание" dataDxfId="23"/>
    <tableColumn id="28" xr3:uid="{00000000-0010-0000-0100-00001C000000}" name="Номер функц группы здания" dataDxfId="22">
      <calculatedColumnFormula>VLOOKUP(Таблица2[[#This Row],[Уточнённый кадастровый номер родительского объекта - здания]],Таблица1[[Кадастровый номер здания]:[№ корп]],8,0)</calculatedColumnFormula>
    </tableColumn>
    <tableColumn id="29" xr3:uid="{00000000-0010-0000-0100-00001D000000}" name="Код функц группы здания" dataDxfId="21">
      <calculatedColumnFormula>VLOOKUP(Таблица2[[#This Row],[Уточнённый кадастровый номер родительского объекта - здания]],Таблица1[[Кадастровый номер здания]:[№ корп]],10,0)</calculatedColumnFormula>
    </tableColumn>
    <tableColumn id="30" xr3:uid="{00000000-0010-0000-0100-00001E000000}" name="Номер функц группы помещения" dataDxfId="20"/>
    <tableColumn id="31" xr3:uid="{00000000-0010-0000-0100-00001F000000}" name="Код функц группы помещения" dataDxfId="19"/>
    <tableColumn id="32" xr3:uid="{00000000-0010-0000-0100-000020000000}" name="Функциональная группа" dataDxfId="18"/>
    <tableColumn id="35" xr3:uid="{00000000-0010-0000-0100-000023000000}" name="Действующая КС" dataDxfId="17"/>
    <tableColumn id="36" xr3:uid="{00000000-0010-0000-0100-000024000000}" name="Действ. УПКС" dataDxfId="16">
      <calculatedColumnFormula>Таблица2[[#This Row],[Действующая КС]]/Таблица2[[#This Row],[Площадь помещения]]</calculatedColumnFormula>
    </tableColumn>
    <tableColumn id="37" xr3:uid="{00000000-0010-0000-0100-000025000000}" name="УПКС родительского объекта" dataDxfId="15">
      <calculatedColumnFormula>VLOOKUP(Таблица2[[#This Row],[Уточнённый кадастровый номер родительского объекта - здания]],Таблица1[[Кадастровый номер здания]:[УПКС]],33,0)</calculatedColumnFormula>
    </tableColumn>
    <tableColumn id="38" xr3:uid="{00000000-0010-0000-0100-000026000000}" name="Кадастровая стоимость, руб" dataDxfId="14">
      <calculatedColumnFormula>ROUND(Таблица2[[#This Row],[УПКС родительского объекта]]*Таблица2[[#This Row],[Площадь помещения]],2)</calculatedColumnFormula>
    </tableColumn>
    <tableColumn id="39" xr3:uid="{00000000-0010-0000-0100-000027000000}" name="Изменение КС" dataDxfId="13">
      <calculatedColumnFormula>Таблица2[[#This Row],[Кадастровая стоимость, руб]]/Таблица2[[#This Row],[Действующая КС]]</calculatedColumnFormula>
    </tableColumn>
    <tableColumn id="43" xr3:uid="{ED296DFC-EF0D-4798-B616-3DFB9C74E665}" name="Способ оценки" dataDxfId="12"/>
    <tableColumn id="42" xr3:uid="{771AD954-A97B-42A4-8170-E3A138DBFD7B}" name="Подход к оценке" dataDxfId="11"/>
    <tableColumn id="41" xr3:uid="{B0D01A3F-DBA0-48A5-AA04-4011E8020C96}" name="Метод расчета" dataDxfId="10"/>
    <tableColumn id="10" xr3:uid="{00000000-0010-0000-0100-00000A000000}" name="Код ОГ" dataDxfId="9"/>
    <tableColumn id="33" xr3:uid="{00000000-0010-0000-0100-000021000000}" name="Формула расчета" dataDxfId="8"/>
    <tableColumn id="44" xr3:uid="{7E93BDD3-6DF6-4263-AD38-5845EBB250AC}" name="Установленное назначение помещений" dataDxfId="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O1236"/>
  <sheetViews>
    <sheetView tabSelected="1" workbookViewId="0">
      <pane xSplit="1" ySplit="2" topLeftCell="Z3" activePane="bottomRight" state="frozen"/>
      <selection pane="topRight" activeCell="B1" sqref="B1"/>
      <selection pane="bottomLeft" activeCell="A3" sqref="A3"/>
      <selection pane="bottomRight" activeCell="AH5" sqref="AH5"/>
    </sheetView>
  </sheetViews>
  <sheetFormatPr defaultColWidth="9.140625" defaultRowHeight="15" x14ac:dyDescent="0.25"/>
  <cols>
    <col min="1" max="1" width="18.5703125" style="8" customWidth="1"/>
    <col min="2" max="2" width="32.28515625" style="8" customWidth="1"/>
    <col min="3" max="3" width="13" style="8" customWidth="1"/>
    <col min="4" max="4" width="14" style="8" customWidth="1"/>
    <col min="5" max="5" width="13.7109375" style="8" customWidth="1"/>
    <col min="6" max="10" width="9.140625" style="8"/>
    <col min="11" max="11" width="16.7109375" style="8" customWidth="1"/>
    <col min="12" max="12" width="13.85546875" style="8" customWidth="1"/>
    <col min="13" max="13" width="13.7109375" style="8" customWidth="1"/>
    <col min="14" max="14" width="11" style="8" customWidth="1"/>
    <col min="15" max="15" width="10.140625" style="8" customWidth="1"/>
    <col min="16" max="16" width="13" style="8" customWidth="1"/>
    <col min="17" max="18" width="9.140625" style="8"/>
    <col min="19" max="19" width="14.28515625" style="8" customWidth="1"/>
    <col min="20" max="20" width="12.42578125" style="8" customWidth="1"/>
    <col min="21" max="21" width="9.140625" style="8"/>
    <col min="22" max="22" width="13.42578125" style="8" customWidth="1"/>
    <col min="23" max="23" width="18" style="8" customWidth="1"/>
    <col min="24" max="26" width="9.140625" style="8"/>
    <col min="27" max="27" width="12.42578125" style="8" bestFit="1" customWidth="1"/>
    <col min="28" max="28" width="9.28515625" style="8" bestFit="1" customWidth="1"/>
    <col min="29" max="29" width="11.85546875" style="8" customWidth="1"/>
    <col min="30" max="30" width="14.140625" style="8" customWidth="1"/>
    <col min="31" max="31" width="15.5703125" style="8" customWidth="1"/>
    <col min="32" max="32" width="13.28515625" style="8" customWidth="1"/>
    <col min="33" max="33" width="13.5703125" style="8" customWidth="1"/>
    <col min="34" max="34" width="14.28515625" style="8" customWidth="1"/>
    <col min="35" max="35" width="9.140625" style="8"/>
    <col min="36" max="36" width="13.28515625" style="8" customWidth="1"/>
    <col min="37" max="37" width="16" style="8" customWidth="1"/>
    <col min="38" max="38" width="13.7109375" style="8" customWidth="1"/>
    <col min="39" max="39" width="15" style="8" customWidth="1"/>
    <col min="40" max="40" width="33.7109375" style="8" customWidth="1"/>
    <col min="41" max="41" width="15.85546875" style="8" customWidth="1"/>
    <col min="42" max="16384" width="9.140625" style="8"/>
  </cols>
  <sheetData>
    <row r="1" spans="1:41" ht="18" customHeight="1" x14ac:dyDescent="0.25">
      <c r="N1" s="60" t="s">
        <v>4010</v>
      </c>
      <c r="O1" s="60"/>
      <c r="P1" s="60"/>
      <c r="Q1" s="60"/>
      <c r="AC1" s="60" t="s">
        <v>3991</v>
      </c>
      <c r="AD1" s="60"/>
      <c r="AE1" s="60"/>
      <c r="AF1" s="60"/>
    </row>
    <row r="2" spans="1:41" s="44" customFormat="1" ht="51.75" customHeight="1" x14ac:dyDescent="0.25">
      <c r="A2" s="3" t="s">
        <v>4011</v>
      </c>
      <c r="B2" s="3" t="s">
        <v>0</v>
      </c>
      <c r="C2" s="3" t="s">
        <v>1</v>
      </c>
      <c r="D2" s="3" t="s">
        <v>2</v>
      </c>
      <c r="E2" s="3" t="s">
        <v>1335</v>
      </c>
      <c r="F2" s="3" t="s">
        <v>1336</v>
      </c>
      <c r="G2" s="3" t="s">
        <v>1337</v>
      </c>
      <c r="H2" s="3" t="s">
        <v>1345</v>
      </c>
      <c r="I2" s="3" t="s">
        <v>1346</v>
      </c>
      <c r="J2" s="3" t="s">
        <v>1347</v>
      </c>
      <c r="K2" s="3" t="s">
        <v>1348</v>
      </c>
      <c r="L2" s="3" t="s">
        <v>1355</v>
      </c>
      <c r="M2" s="3" t="s">
        <v>1356</v>
      </c>
      <c r="N2" s="3" t="s">
        <v>1357</v>
      </c>
      <c r="O2" s="44" t="s">
        <v>2941</v>
      </c>
      <c r="P2" s="44" t="s">
        <v>4008</v>
      </c>
      <c r="Q2" s="44" t="s">
        <v>4005</v>
      </c>
      <c r="R2" s="44" t="s">
        <v>3888</v>
      </c>
      <c r="S2" s="3" t="s">
        <v>1379</v>
      </c>
      <c r="T2" s="3" t="s">
        <v>1380</v>
      </c>
      <c r="U2" s="3" t="s">
        <v>2955</v>
      </c>
      <c r="V2" s="3" t="s">
        <v>4031</v>
      </c>
      <c r="W2" s="3" t="s">
        <v>2584</v>
      </c>
      <c r="X2" s="45" t="s">
        <v>2585</v>
      </c>
      <c r="Y2" s="3" t="s">
        <v>2586</v>
      </c>
      <c r="Z2" s="3" t="s">
        <v>2587</v>
      </c>
      <c r="AA2" s="3" t="s">
        <v>2942</v>
      </c>
      <c r="AB2" s="3" t="s">
        <v>3877</v>
      </c>
      <c r="AC2" s="3" t="s">
        <v>4032</v>
      </c>
      <c r="AD2" s="3" t="s">
        <v>4034</v>
      </c>
      <c r="AE2" s="3" t="s">
        <v>4035</v>
      </c>
      <c r="AF2" s="3" t="s">
        <v>4033</v>
      </c>
      <c r="AG2" s="3" t="s">
        <v>3876</v>
      </c>
      <c r="AH2" s="3" t="s">
        <v>4037</v>
      </c>
      <c r="AI2" s="3" t="s">
        <v>3875</v>
      </c>
      <c r="AJ2" s="36" t="s">
        <v>3993</v>
      </c>
      <c r="AK2" s="36" t="s">
        <v>3994</v>
      </c>
      <c r="AL2" s="36" t="s">
        <v>3995</v>
      </c>
      <c r="AM2" s="3" t="s">
        <v>3982</v>
      </c>
      <c r="AN2" s="3" t="s">
        <v>3983</v>
      </c>
      <c r="AO2" s="3" t="s">
        <v>4012</v>
      </c>
    </row>
    <row r="3" spans="1:41" x14ac:dyDescent="0.25">
      <c r="A3" s="1" t="s">
        <v>1233</v>
      </c>
      <c r="B3" s="1" t="s">
        <v>8</v>
      </c>
      <c r="C3" s="1" t="s">
        <v>3981</v>
      </c>
      <c r="D3" s="1" t="s">
        <v>1327</v>
      </c>
      <c r="E3" s="16">
        <v>204002000000</v>
      </c>
      <c r="F3" s="16" t="s">
        <v>1005</v>
      </c>
      <c r="G3" s="8" t="s">
        <v>201</v>
      </c>
      <c r="H3" s="1">
        <v>2</v>
      </c>
      <c r="I3" s="1" t="s">
        <v>1351</v>
      </c>
      <c r="J3" s="1">
        <v>202</v>
      </c>
      <c r="K3" s="1" t="s">
        <v>1352</v>
      </c>
      <c r="L3" s="1">
        <v>61001007003</v>
      </c>
      <c r="M3" s="1" t="s">
        <v>1373</v>
      </c>
      <c r="N3" s="8">
        <v>2012</v>
      </c>
      <c r="O3" s="8">
        <v>504.1</v>
      </c>
      <c r="P3" s="8" t="s">
        <v>4009</v>
      </c>
      <c r="Q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" s="8" t="s">
        <v>3920</v>
      </c>
      <c r="S3" s="8" t="s">
        <v>2538</v>
      </c>
      <c r="T3" s="8" t="s">
        <v>2469</v>
      </c>
      <c r="U3" s="18" t="s">
        <v>2602</v>
      </c>
      <c r="V3" s="1" t="s">
        <v>2602</v>
      </c>
      <c r="W3" s="8" t="s">
        <v>2674</v>
      </c>
      <c r="X3" s="19" t="s">
        <v>2719</v>
      </c>
      <c r="AA3" s="20">
        <v>18843258</v>
      </c>
      <c r="AB3" s="12">
        <f t="shared" ref="AB3:AB66" si="0">26725.06</f>
        <v>26725.06</v>
      </c>
      <c r="AC3" s="17">
        <f>ROUND(1.65586^(2*EXP(-((Таблица1[[#This Row],[Площадь, кв.м]]/200)^2))-1),4)</f>
        <v>0.60499999999999998</v>
      </c>
      <c r="AD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" s="21">
        <v>1</v>
      </c>
      <c r="AG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16168.6613</v>
      </c>
      <c r="AH3" s="34">
        <f>ROUND(Таблица1[[#This Row],[УПКС]]*Таблица1[[#This Row],[Площадь, кв.м]],2)</f>
        <v>8150622.1600000001</v>
      </c>
      <c r="AI3" s="14">
        <f>Таблица1[[#This Row],[Кадастровая стоимость, руб]]/Таблица1[[#This Row],[Действ. КС]]</f>
        <v>0.43254845632321121</v>
      </c>
      <c r="AJ3" s="20" t="s">
        <v>3996</v>
      </c>
      <c r="AK3" s="20" t="s">
        <v>3997</v>
      </c>
      <c r="AL3" s="20" t="s">
        <v>3998</v>
      </c>
      <c r="AM3" s="8" t="s">
        <v>3984</v>
      </c>
      <c r="AN3" s="8" t="s">
        <v>4036</v>
      </c>
      <c r="AO3" s="46" t="s">
        <v>4013</v>
      </c>
    </row>
    <row r="4" spans="1:41" x14ac:dyDescent="0.25">
      <c r="A4" s="1" t="s">
        <v>1234</v>
      </c>
      <c r="B4" s="1" t="s">
        <v>17</v>
      </c>
      <c r="C4" s="1" t="s">
        <v>3981</v>
      </c>
      <c r="D4" s="1" t="s">
        <v>1327</v>
      </c>
      <c r="E4" s="16">
        <v>204002000000</v>
      </c>
      <c r="F4" s="16" t="s">
        <v>1005</v>
      </c>
      <c r="G4" s="8" t="s">
        <v>201</v>
      </c>
      <c r="H4" s="1">
        <v>2</v>
      </c>
      <c r="I4" s="1" t="s">
        <v>1351</v>
      </c>
      <c r="J4" s="1">
        <v>202</v>
      </c>
      <c r="K4" s="1" t="s">
        <v>1352</v>
      </c>
      <c r="L4" s="1">
        <v>61001006003</v>
      </c>
      <c r="M4" s="1" t="s">
        <v>1361</v>
      </c>
      <c r="N4" s="8">
        <v>2012</v>
      </c>
      <c r="O4" s="8">
        <v>504.1</v>
      </c>
      <c r="P4" s="8" t="s">
        <v>4009</v>
      </c>
      <c r="Q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" s="8" t="s">
        <v>3920</v>
      </c>
      <c r="S4" s="8" t="s">
        <v>2539</v>
      </c>
      <c r="T4" s="8" t="s">
        <v>2469</v>
      </c>
      <c r="U4" s="18" t="s">
        <v>2602</v>
      </c>
      <c r="V4" s="1" t="s">
        <v>2602</v>
      </c>
      <c r="W4" s="8" t="s">
        <v>2674</v>
      </c>
      <c r="X4" s="19" t="s">
        <v>2719</v>
      </c>
      <c r="AA4" s="20">
        <v>18843258</v>
      </c>
      <c r="AB4" s="12">
        <f t="shared" si="0"/>
        <v>26725.06</v>
      </c>
      <c r="AC4" s="17">
        <f>ROUND(1.65586^(2*EXP(-((Таблица1[[#This Row],[Площадь, кв.м]]/200)^2))-1),4)</f>
        <v>0.60499999999999998</v>
      </c>
      <c r="AD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4" s="21">
        <v>1</v>
      </c>
      <c r="AG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16168.6613</v>
      </c>
      <c r="AH4" s="34">
        <f>ROUND(Таблица1[[#This Row],[УПКС]]*Таблица1[[#This Row],[Площадь, кв.м]],2)</f>
        <v>8150622.1600000001</v>
      </c>
      <c r="AI4" s="14">
        <f>Таблица1[[#This Row],[Кадастровая стоимость, руб]]/Таблица1[[#This Row],[Действ. КС]]</f>
        <v>0.43254845632321121</v>
      </c>
      <c r="AJ4" s="20" t="s">
        <v>3996</v>
      </c>
      <c r="AK4" s="20" t="s">
        <v>3997</v>
      </c>
      <c r="AL4" s="20" t="s">
        <v>3998</v>
      </c>
      <c r="AM4" s="8" t="s">
        <v>3984</v>
      </c>
      <c r="AN4" s="8" t="s">
        <v>4036</v>
      </c>
      <c r="AO4" s="46" t="s">
        <v>4013</v>
      </c>
    </row>
    <row r="5" spans="1:41" x14ac:dyDescent="0.25">
      <c r="A5" s="1" t="s">
        <v>1263</v>
      </c>
      <c r="B5" s="1" t="s">
        <v>17</v>
      </c>
      <c r="C5" s="1" t="s">
        <v>3981</v>
      </c>
      <c r="D5" s="1" t="s">
        <v>1327</v>
      </c>
      <c r="E5" s="16">
        <v>204002000000</v>
      </c>
      <c r="F5" s="16" t="s">
        <v>1005</v>
      </c>
      <c r="G5" s="8" t="s">
        <v>201</v>
      </c>
      <c r="H5" s="1">
        <v>2</v>
      </c>
      <c r="I5" s="1" t="s">
        <v>1351</v>
      </c>
      <c r="J5" s="1">
        <v>202</v>
      </c>
      <c r="K5" s="1" t="s">
        <v>1352</v>
      </c>
      <c r="L5" s="1">
        <v>61001002000</v>
      </c>
      <c r="M5" s="1" t="s">
        <v>1364</v>
      </c>
      <c r="N5" s="8">
        <v>2012</v>
      </c>
      <c r="O5" s="8">
        <v>122</v>
      </c>
      <c r="P5" s="8" t="s">
        <v>4009</v>
      </c>
      <c r="Q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" s="8" t="s">
        <v>3921</v>
      </c>
      <c r="S5" s="8" t="s">
        <v>2567</v>
      </c>
      <c r="T5" s="8" t="s">
        <v>2469</v>
      </c>
      <c r="U5" s="18" t="s">
        <v>2602</v>
      </c>
      <c r="V5" s="1" t="s">
        <v>2602</v>
      </c>
      <c r="W5" s="8" t="s">
        <v>2680</v>
      </c>
      <c r="X5" s="19" t="s">
        <v>2747</v>
      </c>
      <c r="AA5" s="20">
        <v>4560360</v>
      </c>
      <c r="AB5" s="12">
        <f t="shared" si="0"/>
        <v>26725.06</v>
      </c>
      <c r="AC5" s="17">
        <f>ROUND(1.65586^(2*EXP(-((Таблица1[[#This Row],[Площадь, кв.м]]/200)^2))-1),4)</f>
        <v>1.2103999999999999</v>
      </c>
      <c r="AD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" s="21">
        <v>1</v>
      </c>
      <c r="AG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32348.012599999998</v>
      </c>
      <c r="AH5" s="34">
        <f>ROUND(Таблица1[[#This Row],[УПКС]]*Таблица1[[#This Row],[Площадь, кв.м]],2)</f>
        <v>3946457.54</v>
      </c>
      <c r="AI5" s="14">
        <f>Таблица1[[#This Row],[Кадастровая стоимость, руб]]/Таблица1[[#This Row],[Действ. КС]]</f>
        <v>0.86538289521002731</v>
      </c>
      <c r="AJ5" s="20" t="s">
        <v>3996</v>
      </c>
      <c r="AK5" s="20" t="s">
        <v>3997</v>
      </c>
      <c r="AL5" s="20" t="s">
        <v>3998</v>
      </c>
      <c r="AM5" s="8" t="s">
        <v>3984</v>
      </c>
      <c r="AN5" s="8" t="s">
        <v>4036</v>
      </c>
      <c r="AO5" s="46" t="s">
        <v>4013</v>
      </c>
    </row>
    <row r="6" spans="1:41" x14ac:dyDescent="0.25">
      <c r="A6" s="1" t="s">
        <v>180</v>
      </c>
      <c r="B6" s="1" t="s">
        <v>17</v>
      </c>
      <c r="C6" s="1" t="s">
        <v>3981</v>
      </c>
      <c r="D6" s="1" t="s">
        <v>1304</v>
      </c>
      <c r="E6" s="16">
        <v>204002000000</v>
      </c>
      <c r="F6" s="16" t="s">
        <v>1005</v>
      </c>
      <c r="G6" s="8" t="s">
        <v>201</v>
      </c>
      <c r="H6" s="1">
        <v>2</v>
      </c>
      <c r="I6" s="1" t="s">
        <v>1351</v>
      </c>
      <c r="J6" s="1">
        <v>202</v>
      </c>
      <c r="K6" s="1" t="s">
        <v>1352</v>
      </c>
      <c r="L6" s="1">
        <v>61001005000</v>
      </c>
      <c r="M6" s="1" t="s">
        <v>1358</v>
      </c>
      <c r="N6" s="8">
        <v>2012</v>
      </c>
      <c r="O6" s="8">
        <v>108.2</v>
      </c>
      <c r="P6" s="8" t="s">
        <v>4009</v>
      </c>
      <c r="Q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" s="8" t="s">
        <v>3900</v>
      </c>
      <c r="S6" s="8" t="s">
        <v>1535</v>
      </c>
      <c r="T6" s="8" t="s">
        <v>1382</v>
      </c>
      <c r="V6" s="1" t="s">
        <v>2598</v>
      </c>
      <c r="W6" s="8" t="s">
        <v>2604</v>
      </c>
      <c r="X6" s="19" t="s">
        <v>2759</v>
      </c>
      <c r="AA6" s="20">
        <v>4044516</v>
      </c>
      <c r="AB6" s="12">
        <f t="shared" si="0"/>
        <v>26725.06</v>
      </c>
      <c r="AC6" s="17">
        <f>ROUND(1.65586^(2*EXP(-((Таблица1[[#This Row],[Площадь, кв.м]]/200)^2))-1),4)</f>
        <v>1.282</v>
      </c>
      <c r="AD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" s="21">
        <v>1</v>
      </c>
      <c r="AG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34261.526899999997</v>
      </c>
      <c r="AH6" s="34">
        <f>ROUND(Таблица1[[#This Row],[УПКС]]*Таблица1[[#This Row],[Площадь, кв.м]],2)</f>
        <v>3707097.21</v>
      </c>
      <c r="AI6" s="14">
        <f>Таблица1[[#This Row],[Кадастровая стоимость, руб]]/Таблица1[[#This Row],[Действ. КС]]</f>
        <v>0.91657375320063017</v>
      </c>
      <c r="AJ6" s="20" t="s">
        <v>3996</v>
      </c>
      <c r="AK6" s="20" t="s">
        <v>3997</v>
      </c>
      <c r="AL6" s="20" t="s">
        <v>3998</v>
      </c>
      <c r="AM6" s="8" t="s">
        <v>3984</v>
      </c>
      <c r="AN6" s="8" t="s">
        <v>4036</v>
      </c>
      <c r="AO6" s="46" t="s">
        <v>4013</v>
      </c>
    </row>
    <row r="7" spans="1:41" x14ac:dyDescent="0.25">
      <c r="A7" s="1" t="s">
        <v>387</v>
      </c>
      <c r="B7" s="1" t="s">
        <v>17</v>
      </c>
      <c r="C7" s="1" t="s">
        <v>3981</v>
      </c>
      <c r="D7" s="1" t="s">
        <v>1296</v>
      </c>
      <c r="E7" s="16">
        <v>204002000000</v>
      </c>
      <c r="F7" s="16" t="s">
        <v>1005</v>
      </c>
      <c r="G7" s="8" t="s">
        <v>201</v>
      </c>
      <c r="H7" s="1">
        <v>2</v>
      </c>
      <c r="I7" s="1" t="s">
        <v>1351</v>
      </c>
      <c r="J7" s="1">
        <v>202</v>
      </c>
      <c r="K7" s="1" t="s">
        <v>1352</v>
      </c>
      <c r="L7" s="1">
        <v>61001006003</v>
      </c>
      <c r="M7" s="1" t="s">
        <v>1361</v>
      </c>
      <c r="N7" s="8">
        <v>2012</v>
      </c>
      <c r="O7" s="8">
        <v>256.7</v>
      </c>
      <c r="P7" s="8" t="s">
        <v>4009</v>
      </c>
      <c r="Q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" s="8" t="s">
        <v>3900</v>
      </c>
      <c r="S7" s="8" t="s">
        <v>1733</v>
      </c>
      <c r="T7" s="8" t="s">
        <v>1382</v>
      </c>
      <c r="U7" s="18"/>
      <c r="V7" s="1" t="s">
        <v>2598</v>
      </c>
      <c r="W7" s="8" t="s">
        <v>2604</v>
      </c>
      <c r="X7" s="19" t="s">
        <v>2814</v>
      </c>
      <c r="AA7" s="20">
        <v>9595446</v>
      </c>
      <c r="AB7" s="12">
        <f t="shared" si="0"/>
        <v>26725.06</v>
      </c>
      <c r="AC7" s="17">
        <f>ROUND(1.65586^(2*EXP(-((Таблица1[[#This Row],[Площадь, кв.м]]/200)^2))-1),4)</f>
        <v>0.73340000000000005</v>
      </c>
      <c r="AD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" s="21">
        <v>1</v>
      </c>
      <c r="AG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19600.159</v>
      </c>
      <c r="AH7" s="34">
        <f>ROUND(Таблица1[[#This Row],[УПКС]]*Таблица1[[#This Row],[Площадь, кв.м]],2)</f>
        <v>5031360.82</v>
      </c>
      <c r="AI7" s="14">
        <f>Таблица1[[#This Row],[Кадастровая стоимость, руб]]/Таблица1[[#This Row],[Действ. КС]]</f>
        <v>0.52434882338976219</v>
      </c>
      <c r="AJ7" s="20" t="s">
        <v>3996</v>
      </c>
      <c r="AK7" s="20" t="s">
        <v>3997</v>
      </c>
      <c r="AL7" s="20" t="s">
        <v>3998</v>
      </c>
      <c r="AM7" s="8" t="s">
        <v>3984</v>
      </c>
      <c r="AN7" s="8" t="s">
        <v>4036</v>
      </c>
      <c r="AO7" s="46" t="s">
        <v>4013</v>
      </c>
    </row>
    <row r="8" spans="1:41" x14ac:dyDescent="0.25">
      <c r="A8" s="1" t="s">
        <v>139</v>
      </c>
      <c r="B8" s="1" t="s">
        <v>17</v>
      </c>
      <c r="C8" s="1" t="s">
        <v>3981</v>
      </c>
      <c r="D8" s="1" t="s">
        <v>1296</v>
      </c>
      <c r="E8" s="16">
        <v>204002000000</v>
      </c>
      <c r="F8" s="16" t="s">
        <v>1005</v>
      </c>
      <c r="G8" s="8" t="s">
        <v>201</v>
      </c>
      <c r="H8" s="1">
        <v>2</v>
      </c>
      <c r="I8" s="1" t="s">
        <v>1351</v>
      </c>
      <c r="J8" s="1">
        <v>202</v>
      </c>
      <c r="K8" s="1" t="s">
        <v>1352</v>
      </c>
      <c r="L8" s="1">
        <v>61001006000</v>
      </c>
      <c r="M8" s="1" t="s">
        <v>1369</v>
      </c>
      <c r="N8" s="8">
        <v>2012</v>
      </c>
      <c r="O8" s="8">
        <v>62.8</v>
      </c>
      <c r="P8" s="8" t="s">
        <v>4009</v>
      </c>
      <c r="Q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" s="8" t="s">
        <v>3900</v>
      </c>
      <c r="S8" s="8" t="s">
        <v>1496</v>
      </c>
      <c r="T8" s="8" t="s">
        <v>1382</v>
      </c>
      <c r="V8" s="1" t="s">
        <v>2598</v>
      </c>
      <c r="W8" s="8" t="s">
        <v>2604</v>
      </c>
      <c r="X8" s="19" t="s">
        <v>2744</v>
      </c>
      <c r="AA8" s="20">
        <v>2347464</v>
      </c>
      <c r="AB8" s="12">
        <f t="shared" si="0"/>
        <v>26725.06</v>
      </c>
      <c r="AC8" s="17">
        <f>ROUND(1.65586^(2*EXP(-((Таблица1[[#This Row],[Площадь, кв.м]]/200)^2))-1),4)</f>
        <v>1.5062</v>
      </c>
      <c r="AD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" s="21">
        <v>1</v>
      </c>
      <c r="AG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40253.285400000001</v>
      </c>
      <c r="AH8" s="34">
        <f>ROUND(Таблица1[[#This Row],[УПКС]]*Таблица1[[#This Row],[Площадь, кв.м]],2)</f>
        <v>2527906.3199999998</v>
      </c>
      <c r="AI8" s="14">
        <f>Таблица1[[#This Row],[Кадастровая стоимость, руб]]/Таблица1[[#This Row],[Действ. КС]]</f>
        <v>1.0768669168089477</v>
      </c>
      <c r="AJ8" s="20" t="s">
        <v>3996</v>
      </c>
      <c r="AK8" s="20" t="s">
        <v>3997</v>
      </c>
      <c r="AL8" s="20" t="s">
        <v>3998</v>
      </c>
      <c r="AM8" s="8" t="s">
        <v>3984</v>
      </c>
      <c r="AN8" s="8" t="s">
        <v>4036</v>
      </c>
      <c r="AO8" s="46" t="s">
        <v>4013</v>
      </c>
    </row>
    <row r="9" spans="1:41" x14ac:dyDescent="0.25">
      <c r="A9" s="1" t="s">
        <v>1275</v>
      </c>
      <c r="B9" s="1" t="s">
        <v>17</v>
      </c>
      <c r="C9" s="1" t="s">
        <v>3981</v>
      </c>
      <c r="D9" s="1" t="s">
        <v>1327</v>
      </c>
      <c r="E9" s="16">
        <v>204002000000</v>
      </c>
      <c r="F9" s="16" t="s">
        <v>1005</v>
      </c>
      <c r="G9" s="8" t="s">
        <v>201</v>
      </c>
      <c r="H9" s="1">
        <v>2</v>
      </c>
      <c r="I9" s="1" t="s">
        <v>1351</v>
      </c>
      <c r="J9" s="1">
        <v>202</v>
      </c>
      <c r="K9" s="1" t="s">
        <v>1352</v>
      </c>
      <c r="L9" s="1">
        <v>61001002004</v>
      </c>
      <c r="M9" s="1" t="s">
        <v>1367</v>
      </c>
      <c r="N9" s="8">
        <v>2005</v>
      </c>
      <c r="O9" s="8">
        <v>44</v>
      </c>
      <c r="P9" s="8" t="s">
        <v>4009</v>
      </c>
      <c r="Q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" s="8" t="s">
        <v>3890</v>
      </c>
      <c r="S9" s="8" t="s">
        <v>4019</v>
      </c>
      <c r="T9" s="8" t="s">
        <v>2469</v>
      </c>
      <c r="U9" s="18" t="s">
        <v>2602</v>
      </c>
      <c r="V9" s="1" t="s">
        <v>2602</v>
      </c>
      <c r="W9" s="8" t="s">
        <v>2672</v>
      </c>
      <c r="X9" s="19" t="s">
        <v>2697</v>
      </c>
      <c r="AA9" s="20">
        <v>777904.87</v>
      </c>
      <c r="AB9" s="12">
        <f t="shared" si="0"/>
        <v>26725.06</v>
      </c>
      <c r="AC9" s="17">
        <f>ROUND(1.65586^(2*EXP(-((Таблица1[[#This Row],[Площадь, кв.м]]/200)^2))-1),4)</f>
        <v>1.5788</v>
      </c>
      <c r="AD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9" s="21">
        <v>1</v>
      </c>
      <c r="AG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40927.718999999997</v>
      </c>
      <c r="AH9" s="34">
        <f>ROUND(Таблица1[[#This Row],[УПКС]]*Таблица1[[#This Row],[Площадь, кв.м]],2)</f>
        <v>1800819.64</v>
      </c>
      <c r="AI9" s="14">
        <f>Таблица1[[#This Row],[Кадастровая стоимость, руб]]/Таблица1[[#This Row],[Действ. КС]]</f>
        <v>2.3149612625512934</v>
      </c>
      <c r="AJ9" s="20" t="s">
        <v>3996</v>
      </c>
      <c r="AK9" s="20" t="s">
        <v>3997</v>
      </c>
      <c r="AL9" s="20" t="s">
        <v>3998</v>
      </c>
      <c r="AM9" s="8" t="s">
        <v>3984</v>
      </c>
      <c r="AN9" s="8" t="s">
        <v>4036</v>
      </c>
      <c r="AO9" s="46" t="s">
        <v>4013</v>
      </c>
    </row>
    <row r="10" spans="1:41" x14ac:dyDescent="0.25">
      <c r="A10" s="1" t="s">
        <v>1260</v>
      </c>
      <c r="B10" s="1" t="s">
        <v>21</v>
      </c>
      <c r="C10" s="1" t="s">
        <v>3981</v>
      </c>
      <c r="D10" s="1" t="s">
        <v>1329</v>
      </c>
      <c r="E10" s="31">
        <v>204002000000</v>
      </c>
      <c r="F10" s="31" t="s">
        <v>1005</v>
      </c>
      <c r="G10" s="18" t="s">
        <v>201</v>
      </c>
      <c r="H10" s="1">
        <v>2</v>
      </c>
      <c r="I10" s="1" t="s">
        <v>1351</v>
      </c>
      <c r="J10" s="1">
        <v>202</v>
      </c>
      <c r="K10" s="1" t="s">
        <v>1352</v>
      </c>
      <c r="L10" s="1">
        <v>61001002001</v>
      </c>
      <c r="M10" s="1" t="s">
        <v>1363</v>
      </c>
      <c r="N10" s="8">
        <v>2007</v>
      </c>
      <c r="O10" s="8">
        <v>106.3</v>
      </c>
      <c r="P10" s="8" t="s">
        <v>4009</v>
      </c>
      <c r="Q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" s="8" t="s">
        <v>3922</v>
      </c>
      <c r="S10" s="8" t="s">
        <v>2564</v>
      </c>
      <c r="T10" s="8" t="s">
        <v>2469</v>
      </c>
      <c r="U10" s="18" t="s">
        <v>2602</v>
      </c>
      <c r="V10" s="1" t="s">
        <v>2602</v>
      </c>
      <c r="W10" s="8" t="s">
        <v>2628</v>
      </c>
      <c r="X10" s="19"/>
      <c r="Y10" s="18"/>
      <c r="Z10" s="18"/>
      <c r="AA10" s="29">
        <v>1846533.7</v>
      </c>
      <c r="AB10" s="12">
        <f t="shared" si="0"/>
        <v>26725.06</v>
      </c>
      <c r="AC10" s="17">
        <f>ROUND(1.65586^(2*EXP(-((Таблица1[[#This Row],[Площадь, кв.м]]/200)^2))-1),4)</f>
        <v>1.2919</v>
      </c>
      <c r="AD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0" s="21">
        <v>1</v>
      </c>
      <c r="AG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33835.582900000001</v>
      </c>
      <c r="AH10" s="34">
        <f>ROUND(Таблица1[[#This Row],[УПКС]]*Таблица1[[#This Row],[Площадь, кв.м]],2)</f>
        <v>3596722.46</v>
      </c>
      <c r="AI10" s="14">
        <f>Таблица1[[#This Row],[Кадастровая стоимость, руб]]/Таблица1[[#This Row],[Действ. КС]]</f>
        <v>1.9478238929514258</v>
      </c>
      <c r="AJ10" s="20" t="s">
        <v>3996</v>
      </c>
      <c r="AK10" s="20" t="s">
        <v>3997</v>
      </c>
      <c r="AL10" s="20" t="s">
        <v>3998</v>
      </c>
      <c r="AM10" s="8" t="s">
        <v>3984</v>
      </c>
      <c r="AN10" s="8" t="s">
        <v>4036</v>
      </c>
      <c r="AO10" s="46" t="s">
        <v>4013</v>
      </c>
    </row>
    <row r="11" spans="1:41" x14ac:dyDescent="0.25">
      <c r="A11" s="1" t="s">
        <v>1165</v>
      </c>
      <c r="B11" s="1" t="s">
        <v>17</v>
      </c>
      <c r="C11" s="1" t="s">
        <v>3981</v>
      </c>
      <c r="D11" s="1" t="s">
        <v>1328</v>
      </c>
      <c r="E11" s="16">
        <v>204002000000</v>
      </c>
      <c r="F11" s="16" t="s">
        <v>1005</v>
      </c>
      <c r="G11" s="8" t="s">
        <v>1338</v>
      </c>
      <c r="H11" s="1">
        <v>2</v>
      </c>
      <c r="I11" s="1" t="s">
        <v>1349</v>
      </c>
      <c r="J11" s="1">
        <v>201</v>
      </c>
      <c r="K11" s="1" t="s">
        <v>1350</v>
      </c>
      <c r="L11" s="1">
        <v>61001002001</v>
      </c>
      <c r="M11" s="1" t="s">
        <v>1363</v>
      </c>
      <c r="N11" s="8">
        <v>1935</v>
      </c>
      <c r="O11" s="8">
        <v>54.7</v>
      </c>
      <c r="P11" s="8" t="s">
        <v>4009</v>
      </c>
      <c r="Q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" s="8" t="s">
        <v>3889</v>
      </c>
      <c r="S11" s="8" t="s">
        <v>2471</v>
      </c>
      <c r="T11" s="8" t="s">
        <v>2469</v>
      </c>
      <c r="U11" s="18" t="s">
        <v>2602</v>
      </c>
      <c r="V11" s="1" t="s">
        <v>2602</v>
      </c>
      <c r="W11" s="8" t="s">
        <v>2673</v>
      </c>
      <c r="X11" s="19" t="s">
        <v>2691</v>
      </c>
      <c r="AA11" s="20">
        <v>378814.03</v>
      </c>
      <c r="AB11" s="12">
        <f t="shared" si="0"/>
        <v>26725.06</v>
      </c>
      <c r="AC11" s="17">
        <f>ROUND(1.65586^(2*EXP(-((Таблица1[[#This Row],[Площадь, кв.м]]/200)^2))-1),4)</f>
        <v>1.5398000000000001</v>
      </c>
      <c r="AD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" s="21">
        <v>1</v>
      </c>
      <c r="AG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12345.3742</v>
      </c>
      <c r="AH11" s="34">
        <f>ROUND(Таблица1[[#This Row],[УПКС]]*Таблица1[[#This Row],[Площадь, кв.м]],2)</f>
        <v>675291.97</v>
      </c>
      <c r="AI11" s="14">
        <f>Таблица1[[#This Row],[Кадастровая стоимость, руб]]/Таблица1[[#This Row],[Действ. КС]]</f>
        <v>1.7826477282269613</v>
      </c>
      <c r="AJ11" s="20" t="s">
        <v>3996</v>
      </c>
      <c r="AK11" s="20" t="s">
        <v>3997</v>
      </c>
      <c r="AL11" s="20" t="s">
        <v>3998</v>
      </c>
      <c r="AM11" s="8" t="s">
        <v>3984</v>
      </c>
      <c r="AN11" s="8" t="s">
        <v>4036</v>
      </c>
      <c r="AO11" s="46" t="s">
        <v>4013</v>
      </c>
    </row>
    <row r="12" spans="1:41" x14ac:dyDescent="0.25">
      <c r="A12" s="1" t="s">
        <v>1075</v>
      </c>
      <c r="B12" s="1" t="s">
        <v>8</v>
      </c>
      <c r="C12" s="1" t="s">
        <v>3981</v>
      </c>
      <c r="D12" s="1" t="s">
        <v>1306</v>
      </c>
      <c r="E12" s="16">
        <v>204002000000</v>
      </c>
      <c r="F12" s="16" t="s">
        <v>1005</v>
      </c>
      <c r="G12" s="8" t="s">
        <v>201</v>
      </c>
      <c r="H12" s="1">
        <v>2</v>
      </c>
      <c r="I12" s="1" t="s">
        <v>1351</v>
      </c>
      <c r="J12" s="1">
        <v>202</v>
      </c>
      <c r="K12" s="1" t="s">
        <v>1352</v>
      </c>
      <c r="L12" s="1">
        <v>61001002000</v>
      </c>
      <c r="M12" s="1" t="s">
        <v>1364</v>
      </c>
      <c r="N12" s="8">
        <v>2012</v>
      </c>
      <c r="O12" s="8">
        <v>215</v>
      </c>
      <c r="P12" s="8" t="s">
        <v>4009</v>
      </c>
      <c r="Q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" s="8" t="s">
        <v>3923</v>
      </c>
      <c r="S12" s="8" t="s">
        <v>2390</v>
      </c>
      <c r="T12" s="8" t="s">
        <v>1382</v>
      </c>
      <c r="V12" s="1" t="s">
        <v>2596</v>
      </c>
      <c r="W12" s="8" t="s">
        <v>2649</v>
      </c>
      <c r="X12" s="19" t="s">
        <v>2830</v>
      </c>
      <c r="AA12" s="20">
        <v>6202750</v>
      </c>
      <c r="AB12" s="12">
        <f t="shared" si="0"/>
        <v>26725.06</v>
      </c>
      <c r="AC12" s="17">
        <f>ROUND(1.65586^(2*EXP(-((Таблица1[[#This Row],[Площадь, кв.м]]/200)^2))-1),4)</f>
        <v>0.82969999999999999</v>
      </c>
      <c r="AD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" s="21">
        <v>1</v>
      </c>
      <c r="AG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22173.782299999999</v>
      </c>
      <c r="AH12" s="34">
        <f>ROUND(Таблица1[[#This Row],[УПКС]]*Таблица1[[#This Row],[Площадь, кв.м]],2)</f>
        <v>4767363.1900000004</v>
      </c>
      <c r="AI12" s="14">
        <f>Таблица1[[#This Row],[Кадастровая стоимость, руб]]/Таблица1[[#This Row],[Действ. КС]]</f>
        <v>0.76858864052234899</v>
      </c>
      <c r="AJ12" s="20" t="s">
        <v>3996</v>
      </c>
      <c r="AK12" s="20" t="s">
        <v>3997</v>
      </c>
      <c r="AL12" s="20" t="s">
        <v>3998</v>
      </c>
      <c r="AM12" s="8" t="s">
        <v>3984</v>
      </c>
      <c r="AN12" s="8" t="s">
        <v>4036</v>
      </c>
      <c r="AO12" s="46" t="s">
        <v>4013</v>
      </c>
    </row>
    <row r="13" spans="1:41" x14ac:dyDescent="0.25">
      <c r="A13" s="1" t="s">
        <v>178</v>
      </c>
      <c r="B13" s="1" t="s">
        <v>19</v>
      </c>
      <c r="C13" s="1" t="s">
        <v>3981</v>
      </c>
      <c r="D13" s="1" t="s">
        <v>1283</v>
      </c>
      <c r="E13" s="16">
        <v>204002000000</v>
      </c>
      <c r="F13" s="16" t="s">
        <v>1005</v>
      </c>
      <c r="G13" s="8" t="s">
        <v>201</v>
      </c>
      <c r="H13" s="1">
        <v>2</v>
      </c>
      <c r="I13" s="1" t="s">
        <v>1351</v>
      </c>
      <c r="J13" s="1">
        <v>202</v>
      </c>
      <c r="K13" s="1" t="s">
        <v>1352</v>
      </c>
      <c r="L13" s="1">
        <v>61001003000</v>
      </c>
      <c r="M13" s="1" t="s">
        <v>1359</v>
      </c>
      <c r="N13" s="8">
        <v>2013</v>
      </c>
      <c r="O13" s="8">
        <v>105.9</v>
      </c>
      <c r="P13" s="8" t="s">
        <v>4009</v>
      </c>
      <c r="Q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3" s="8" t="s">
        <v>3924</v>
      </c>
      <c r="S13" s="8" t="s">
        <v>1533</v>
      </c>
      <c r="T13" s="8" t="s">
        <v>1382</v>
      </c>
      <c r="V13" s="1" t="s">
        <v>2591</v>
      </c>
      <c r="W13" s="8" t="s">
        <v>2635</v>
      </c>
      <c r="X13" s="19" t="s">
        <v>2747</v>
      </c>
      <c r="AA13" s="20">
        <v>3958542</v>
      </c>
      <c r="AB13" s="12">
        <f t="shared" si="0"/>
        <v>26725.06</v>
      </c>
      <c r="AC13" s="17">
        <f>ROUND(1.65586^(2*EXP(-((Таблица1[[#This Row],[Площадь, кв.м]]/200)^2))-1),4)</f>
        <v>1.294</v>
      </c>
      <c r="AD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3" s="21">
        <v>1</v>
      </c>
      <c r="AG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34582.227599999998</v>
      </c>
      <c r="AH13" s="34">
        <f>ROUND(Таблица1[[#This Row],[УПКС]]*Таблица1[[#This Row],[Площадь, кв.м]],2)</f>
        <v>3662257.9</v>
      </c>
      <c r="AI13" s="14">
        <f>Таблица1[[#This Row],[Кадастровая стоимость, руб]]/Таблица1[[#This Row],[Действ. КС]]</f>
        <v>0.92515322560680169</v>
      </c>
      <c r="AJ13" s="20" t="s">
        <v>3996</v>
      </c>
      <c r="AK13" s="20" t="s">
        <v>3997</v>
      </c>
      <c r="AL13" s="20" t="s">
        <v>3998</v>
      </c>
      <c r="AM13" s="8" t="s">
        <v>3984</v>
      </c>
      <c r="AN13" s="8" t="s">
        <v>4036</v>
      </c>
      <c r="AO13" s="46" t="s">
        <v>4013</v>
      </c>
    </row>
    <row r="14" spans="1:41" x14ac:dyDescent="0.25">
      <c r="A14" s="1" t="s">
        <v>225</v>
      </c>
      <c r="B14" s="1" t="s">
        <v>226</v>
      </c>
      <c r="C14" s="1" t="s">
        <v>3981</v>
      </c>
      <c r="D14" s="1" t="s">
        <v>1306</v>
      </c>
      <c r="E14" s="16">
        <v>204001000000</v>
      </c>
      <c r="F14" s="16" t="s">
        <v>1340</v>
      </c>
      <c r="G14" s="8" t="s">
        <v>201</v>
      </c>
      <c r="H14" s="1">
        <v>2</v>
      </c>
      <c r="I14" s="1" t="s">
        <v>1351</v>
      </c>
      <c r="J14" s="1">
        <v>202</v>
      </c>
      <c r="K14" s="1" t="s">
        <v>1352</v>
      </c>
      <c r="L14" s="1">
        <v>61001005000</v>
      </c>
      <c r="M14" s="1" t="s">
        <v>1358</v>
      </c>
      <c r="N14" s="8">
        <v>2009</v>
      </c>
      <c r="O14" s="8">
        <v>131.6</v>
      </c>
      <c r="P14" s="8" t="s">
        <v>4009</v>
      </c>
      <c r="Q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4" s="8" t="s">
        <v>3925</v>
      </c>
      <c r="S14" s="8" t="s">
        <v>1577</v>
      </c>
      <c r="T14" s="8" t="s">
        <v>1382</v>
      </c>
      <c r="U14" s="18"/>
      <c r="V14" s="1" t="s">
        <v>2596</v>
      </c>
      <c r="W14" s="8" t="s">
        <v>2651</v>
      </c>
      <c r="X14" s="19"/>
      <c r="AA14" s="20">
        <v>1910634.6</v>
      </c>
      <c r="AB14" s="12">
        <f t="shared" si="0"/>
        <v>26725.06</v>
      </c>
      <c r="AC14" s="17">
        <f>ROUND(1.65586^(2*EXP(-((Таблица1[[#This Row],[Площадь, кв.м]]/200)^2))-1),4)</f>
        <v>1.1617</v>
      </c>
      <c r="AD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4" s="21">
        <v>1</v>
      </c>
      <c r="AG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30736.037199999999</v>
      </c>
      <c r="AH14" s="34">
        <f>ROUND(Таблица1[[#This Row],[УПКС]]*Таблица1[[#This Row],[Площадь, кв.м]],2)</f>
        <v>4044862.5</v>
      </c>
      <c r="AI14" s="14">
        <f>Таблица1[[#This Row],[Кадастровая стоимость, руб]]/Таблица1[[#This Row],[Действ. КС]]</f>
        <v>2.117025673040779</v>
      </c>
      <c r="AJ14" s="20" t="s">
        <v>3996</v>
      </c>
      <c r="AK14" s="20" t="s">
        <v>3997</v>
      </c>
      <c r="AL14" s="20" t="s">
        <v>3998</v>
      </c>
      <c r="AM14" s="8" t="s">
        <v>3984</v>
      </c>
      <c r="AN14" s="8" t="s">
        <v>4036</v>
      </c>
      <c r="AO14" s="46" t="s">
        <v>4013</v>
      </c>
    </row>
    <row r="15" spans="1:41" x14ac:dyDescent="0.25">
      <c r="A15" s="1" t="s">
        <v>665</v>
      </c>
      <c r="B15" s="1" t="s">
        <v>56</v>
      </c>
      <c r="C15" s="1" t="s">
        <v>3981</v>
      </c>
      <c r="D15" s="1" t="s">
        <v>1295</v>
      </c>
      <c r="E15" s="16">
        <v>204002000000</v>
      </c>
      <c r="F15" s="16" t="s">
        <v>1005</v>
      </c>
      <c r="G15" s="8" t="s">
        <v>201</v>
      </c>
      <c r="H15" s="1">
        <v>2</v>
      </c>
      <c r="I15" s="1" t="s">
        <v>1351</v>
      </c>
      <c r="J15" s="1">
        <v>202</v>
      </c>
      <c r="K15" s="1" t="s">
        <v>1352</v>
      </c>
      <c r="L15" s="1">
        <v>61001002001</v>
      </c>
      <c r="M15" s="1" t="s">
        <v>1363</v>
      </c>
      <c r="N15" s="8">
        <v>1949</v>
      </c>
      <c r="O15" s="8">
        <v>61.1</v>
      </c>
      <c r="P15" s="8" t="s">
        <v>4009</v>
      </c>
      <c r="Q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5" s="8" t="s">
        <v>3917</v>
      </c>
      <c r="S15" s="8" t="s">
        <v>1998</v>
      </c>
      <c r="T15" s="8" t="s">
        <v>1382</v>
      </c>
      <c r="V15" s="1" t="s">
        <v>2593</v>
      </c>
      <c r="W15" s="8" t="s">
        <v>2610</v>
      </c>
      <c r="X15" s="19" t="s">
        <v>2758</v>
      </c>
      <c r="AA15" s="20">
        <v>2283918</v>
      </c>
      <c r="AB15" s="12">
        <f t="shared" si="0"/>
        <v>26725.06</v>
      </c>
      <c r="AC15" s="17">
        <f>ROUND(1.65586^(2*EXP(-((Таблица1[[#This Row],[Площадь, кв.м]]/200)^2))-1),4)</f>
        <v>1.5135000000000001</v>
      </c>
      <c r="AD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5" s="21">
        <v>1</v>
      </c>
      <c r="AG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12943.481100000001</v>
      </c>
      <c r="AH15" s="34">
        <f>ROUND(Таблица1[[#This Row],[УПКС]]*Таблица1[[#This Row],[Площадь, кв.м]],2)</f>
        <v>790846.7</v>
      </c>
      <c r="AI15" s="14">
        <f>Таблица1[[#This Row],[Кадастровая стоимость, руб]]/Таблица1[[#This Row],[Действ. КС]]</f>
        <v>0.34626755426420736</v>
      </c>
      <c r="AJ15" s="20" t="s">
        <v>3996</v>
      </c>
      <c r="AK15" s="20" t="s">
        <v>3997</v>
      </c>
      <c r="AL15" s="20" t="s">
        <v>3998</v>
      </c>
      <c r="AM15" s="8" t="s">
        <v>3984</v>
      </c>
      <c r="AN15" s="8" t="s">
        <v>4036</v>
      </c>
      <c r="AO15" s="46" t="s">
        <v>4013</v>
      </c>
    </row>
    <row r="16" spans="1:41" x14ac:dyDescent="0.25">
      <c r="A16" s="1" t="s">
        <v>824</v>
      </c>
      <c r="B16" s="1" t="s">
        <v>17</v>
      </c>
      <c r="C16" s="1" t="s">
        <v>3981</v>
      </c>
      <c r="D16" s="1" t="s">
        <v>1304</v>
      </c>
      <c r="E16" s="16">
        <v>204002000000</v>
      </c>
      <c r="F16" s="16" t="s">
        <v>1005</v>
      </c>
      <c r="G16" s="8" t="s">
        <v>201</v>
      </c>
      <c r="H16" s="1">
        <v>2</v>
      </c>
      <c r="I16" s="1" t="s">
        <v>1351</v>
      </c>
      <c r="J16" s="1">
        <v>202</v>
      </c>
      <c r="K16" s="1" t="s">
        <v>1352</v>
      </c>
      <c r="L16" s="1">
        <v>61001002001</v>
      </c>
      <c r="M16" s="1" t="s">
        <v>1363</v>
      </c>
      <c r="N16" s="8">
        <v>1991</v>
      </c>
      <c r="O16" s="8">
        <v>82.1</v>
      </c>
      <c r="P16" s="8" t="s">
        <v>4009</v>
      </c>
      <c r="Q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6" s="8" t="s">
        <v>3900</v>
      </c>
      <c r="S16" s="8" t="s">
        <v>2146</v>
      </c>
      <c r="T16" s="8" t="s">
        <v>1382</v>
      </c>
      <c r="V16" s="1" t="s">
        <v>2598</v>
      </c>
      <c r="W16" s="8" t="s">
        <v>2604</v>
      </c>
      <c r="X16" s="19" t="s">
        <v>2893</v>
      </c>
      <c r="AA16" s="20">
        <v>947536.92</v>
      </c>
      <c r="AB16" s="12">
        <f t="shared" si="0"/>
        <v>26725.06</v>
      </c>
      <c r="AC16" s="17">
        <f>ROUND(1.65586^(2*EXP(-((Таблица1[[#This Row],[Площадь, кв.м]]/200)^2))-1),4)</f>
        <v>1.4160999999999999</v>
      </c>
      <c r="AD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16" s="21">
        <v>1</v>
      </c>
      <c r="AG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31033.1931</v>
      </c>
      <c r="AH16" s="34">
        <f>ROUND(Таблица1[[#This Row],[УПКС]]*Таблица1[[#This Row],[Площадь, кв.м]],2)</f>
        <v>2547825.15</v>
      </c>
      <c r="AI16" s="14">
        <f>Таблица1[[#This Row],[Кадастровая стоимость, руб]]/Таблица1[[#This Row],[Действ. КС]]</f>
        <v>2.6888927452030047</v>
      </c>
      <c r="AJ16" s="20" t="s">
        <v>3996</v>
      </c>
      <c r="AK16" s="20" t="s">
        <v>3997</v>
      </c>
      <c r="AL16" s="20" t="s">
        <v>3998</v>
      </c>
      <c r="AM16" s="8" t="s">
        <v>3984</v>
      </c>
      <c r="AN16" s="8" t="s">
        <v>4036</v>
      </c>
      <c r="AO16" s="46" t="s">
        <v>4013</v>
      </c>
    </row>
    <row r="17" spans="1:41" x14ac:dyDescent="0.25">
      <c r="A17" s="1" t="s">
        <v>533</v>
      </c>
      <c r="B17" s="1" t="s">
        <v>56</v>
      </c>
      <c r="C17" s="1" t="s">
        <v>3981</v>
      </c>
      <c r="D17" s="1" t="s">
        <v>1299</v>
      </c>
      <c r="E17" s="16">
        <v>204002000000</v>
      </c>
      <c r="F17" s="16" t="s">
        <v>1005</v>
      </c>
      <c r="G17" s="8" t="s">
        <v>201</v>
      </c>
      <c r="H17" s="1">
        <v>2</v>
      </c>
      <c r="I17" s="1" t="s">
        <v>1351</v>
      </c>
      <c r="J17" s="1">
        <v>202</v>
      </c>
      <c r="K17" s="1" t="s">
        <v>1352</v>
      </c>
      <c r="L17" s="1">
        <v>61001002001</v>
      </c>
      <c r="M17" s="1" t="s">
        <v>1363</v>
      </c>
      <c r="N17" s="8">
        <v>1962</v>
      </c>
      <c r="O17" s="8">
        <v>39.9</v>
      </c>
      <c r="P17" s="8" t="s">
        <v>4009</v>
      </c>
      <c r="Q1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" s="8" t="s">
        <v>3926</v>
      </c>
      <c r="S17" s="8" t="s">
        <v>1872</v>
      </c>
      <c r="T17" s="8" t="s">
        <v>1382</v>
      </c>
      <c r="U17" s="18"/>
      <c r="V17" s="1" t="s">
        <v>2592</v>
      </c>
      <c r="W17" s="8" t="s">
        <v>2632</v>
      </c>
      <c r="X17" s="19" t="s">
        <v>2851</v>
      </c>
      <c r="AA17" s="20">
        <v>334231.58</v>
      </c>
      <c r="AB17" s="12">
        <f t="shared" si="0"/>
        <v>26725.06</v>
      </c>
      <c r="AC17" s="17">
        <f>ROUND(1.65586^(2*EXP(-((Таблица1[[#This Row],[Площадь, кв.м]]/200)^2))-1),4)</f>
        <v>1.5920000000000001</v>
      </c>
      <c r="AD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7" s="21">
        <v>1</v>
      </c>
      <c r="AG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21921.212899999999</v>
      </c>
      <c r="AH17" s="34">
        <f>ROUND(Таблица1[[#This Row],[УПКС]]*Таблица1[[#This Row],[Площадь, кв.м]],2)</f>
        <v>874656.39</v>
      </c>
      <c r="AI17" s="14">
        <f>Таблица1[[#This Row],[Кадастровая стоимость, руб]]/Таблица1[[#This Row],[Действ. КС]]</f>
        <v>2.6169172583871338</v>
      </c>
      <c r="AJ17" s="20" t="s">
        <v>3996</v>
      </c>
      <c r="AK17" s="20" t="s">
        <v>3997</v>
      </c>
      <c r="AL17" s="20" t="s">
        <v>3998</v>
      </c>
      <c r="AM17" s="8" t="s">
        <v>3984</v>
      </c>
      <c r="AN17" s="8" t="s">
        <v>4036</v>
      </c>
      <c r="AO17" s="46" t="s">
        <v>4013</v>
      </c>
    </row>
    <row r="18" spans="1:41" x14ac:dyDescent="0.25">
      <c r="A18" s="1" t="s">
        <v>431</v>
      </c>
      <c r="B18" s="1" t="s">
        <v>21</v>
      </c>
      <c r="C18" s="1" t="s">
        <v>3981</v>
      </c>
      <c r="D18" s="1" t="s">
        <v>1281</v>
      </c>
      <c r="E18" s="16">
        <v>204002000000</v>
      </c>
      <c r="F18" s="16" t="s">
        <v>1005</v>
      </c>
      <c r="G18" s="8" t="s">
        <v>201</v>
      </c>
      <c r="H18" s="1">
        <v>2</v>
      </c>
      <c r="I18" s="1" t="s">
        <v>1351</v>
      </c>
      <c r="J18" s="1">
        <v>202</v>
      </c>
      <c r="K18" s="1" t="s">
        <v>1352</v>
      </c>
      <c r="L18" s="1">
        <v>61001006000</v>
      </c>
      <c r="M18" s="1" t="s">
        <v>1369</v>
      </c>
      <c r="N18" s="8">
        <v>2009</v>
      </c>
      <c r="O18" s="8">
        <v>428.3</v>
      </c>
      <c r="P18" s="8" t="s">
        <v>4009</v>
      </c>
      <c r="Q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8" s="8" t="s">
        <v>3907</v>
      </c>
      <c r="S18" s="8" t="s">
        <v>1776</v>
      </c>
      <c r="T18" s="8" t="s">
        <v>1382</v>
      </c>
      <c r="U18" s="18"/>
      <c r="V18" s="1" t="s">
        <v>2589</v>
      </c>
      <c r="W18" s="8" t="s">
        <v>2621</v>
      </c>
      <c r="X18" s="19" t="s">
        <v>2738</v>
      </c>
      <c r="AA18" s="20">
        <v>19835530.390000001</v>
      </c>
      <c r="AB18" s="12">
        <f t="shared" si="0"/>
        <v>26725.06</v>
      </c>
      <c r="AC18" s="17">
        <f>ROUND(1.65586^(2*EXP(-((Таблица1[[#This Row],[Площадь, кв.м]]/200)^2))-1),4)</f>
        <v>0.61019999999999996</v>
      </c>
      <c r="AD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8" s="21">
        <v>1</v>
      </c>
      <c r="AG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16144.5553</v>
      </c>
      <c r="AH18" s="34">
        <f>ROUND(Таблица1[[#This Row],[УПКС]]*Таблица1[[#This Row],[Площадь, кв.м]],2)</f>
        <v>6914713.0300000003</v>
      </c>
      <c r="AI18" s="14">
        <f>Таблица1[[#This Row],[Кадастровая стоимость, руб]]/Таблица1[[#This Row],[Действ. КС]]</f>
        <v>0.34860237634411956</v>
      </c>
      <c r="AJ18" s="20" t="s">
        <v>3996</v>
      </c>
      <c r="AK18" s="20" t="s">
        <v>3997</v>
      </c>
      <c r="AL18" s="20" t="s">
        <v>3998</v>
      </c>
      <c r="AM18" s="8" t="s">
        <v>3984</v>
      </c>
      <c r="AN18" s="8" t="s">
        <v>4036</v>
      </c>
      <c r="AO18" s="46" t="s">
        <v>4013</v>
      </c>
    </row>
    <row r="19" spans="1:41" x14ac:dyDescent="0.25">
      <c r="A19" s="1" t="s">
        <v>825</v>
      </c>
      <c r="B19" s="1" t="s">
        <v>21</v>
      </c>
      <c r="C19" s="1" t="s">
        <v>3981</v>
      </c>
      <c r="D19" s="1" t="s">
        <v>1280</v>
      </c>
      <c r="E19" s="16">
        <v>204002000000</v>
      </c>
      <c r="F19" s="16" t="s">
        <v>1005</v>
      </c>
      <c r="G19" s="8" t="s">
        <v>201</v>
      </c>
      <c r="H19" s="1">
        <v>2</v>
      </c>
      <c r="I19" s="1" t="s">
        <v>1351</v>
      </c>
      <c r="J19" s="1">
        <v>202</v>
      </c>
      <c r="K19" s="1" t="s">
        <v>1352</v>
      </c>
      <c r="L19" s="1">
        <v>61001002000</v>
      </c>
      <c r="M19" s="1" t="s">
        <v>1364</v>
      </c>
      <c r="N19" s="8">
        <v>2009</v>
      </c>
      <c r="O19" s="8">
        <v>82.2</v>
      </c>
      <c r="P19" s="8" t="s">
        <v>4009</v>
      </c>
      <c r="Q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9" s="8" t="s">
        <v>3901</v>
      </c>
      <c r="S19" s="8" t="s">
        <v>2147</v>
      </c>
      <c r="T19" s="8" t="s">
        <v>1382</v>
      </c>
      <c r="U19" s="18"/>
      <c r="V19" s="1" t="s">
        <v>2589</v>
      </c>
      <c r="W19" s="8" t="s">
        <v>2660</v>
      </c>
      <c r="X19" s="19" t="s">
        <v>2706</v>
      </c>
      <c r="AA19" s="20">
        <v>989559.71</v>
      </c>
      <c r="AB19" s="12">
        <f t="shared" si="0"/>
        <v>26725.06</v>
      </c>
      <c r="AC19" s="17">
        <f>ROUND(1.65586^(2*EXP(-((Таблица1[[#This Row],[Площадь, кв.м]]/200)^2))-1),4)</f>
        <v>1.4156</v>
      </c>
      <c r="AD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9" s="21">
        <v>1</v>
      </c>
      <c r="AG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37453.675000000003</v>
      </c>
      <c r="AH19" s="34">
        <f>ROUND(Таблица1[[#This Row],[УПКС]]*Таблица1[[#This Row],[Площадь, кв.м]],2)</f>
        <v>3078692.09</v>
      </c>
      <c r="AI19" s="14">
        <f>Таблица1[[#This Row],[Кадастровая стоимость, руб]]/Таблица1[[#This Row],[Действ. КС]]</f>
        <v>3.1111736450951506</v>
      </c>
      <c r="AJ19" s="20" t="s">
        <v>3996</v>
      </c>
      <c r="AK19" s="20" t="s">
        <v>3997</v>
      </c>
      <c r="AL19" s="20" t="s">
        <v>3998</v>
      </c>
      <c r="AM19" s="8" t="s">
        <v>3984</v>
      </c>
      <c r="AN19" s="8" t="s">
        <v>4036</v>
      </c>
      <c r="AO19" s="46" t="s">
        <v>4013</v>
      </c>
    </row>
    <row r="20" spans="1:41" x14ac:dyDescent="0.25">
      <c r="A20" s="1" t="s">
        <v>1002</v>
      </c>
      <c r="B20" s="1" t="s">
        <v>21</v>
      </c>
      <c r="C20" s="1" t="s">
        <v>3981</v>
      </c>
      <c r="D20" s="1" t="s">
        <v>1284</v>
      </c>
      <c r="E20" s="16">
        <v>204002000000</v>
      </c>
      <c r="F20" s="16" t="s">
        <v>1005</v>
      </c>
      <c r="G20" s="8" t="s">
        <v>201</v>
      </c>
      <c r="H20" s="1">
        <v>2</v>
      </c>
      <c r="I20" s="1" t="s">
        <v>1351</v>
      </c>
      <c r="J20" s="1">
        <v>202</v>
      </c>
      <c r="K20" s="1" t="s">
        <v>1352</v>
      </c>
      <c r="L20" s="1">
        <v>61001002000</v>
      </c>
      <c r="M20" s="1" t="s">
        <v>1364</v>
      </c>
      <c r="N20" s="8">
        <v>2011</v>
      </c>
      <c r="O20" s="8">
        <v>139.30000000000001</v>
      </c>
      <c r="P20" s="8" t="s">
        <v>4009</v>
      </c>
      <c r="Q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0" s="8" t="s">
        <v>3913</v>
      </c>
      <c r="S20" s="8" t="s">
        <v>2320</v>
      </c>
      <c r="T20" s="8" t="s">
        <v>1382</v>
      </c>
      <c r="V20" s="1" t="s">
        <v>2591</v>
      </c>
      <c r="W20" s="8" t="s">
        <v>2624</v>
      </c>
      <c r="X20" s="19" t="s">
        <v>2691</v>
      </c>
      <c r="AA20" s="20">
        <v>1747632.73</v>
      </c>
      <c r="AB20" s="12">
        <f t="shared" si="0"/>
        <v>26725.06</v>
      </c>
      <c r="AC20" s="17">
        <f>ROUND(1.65586^(2*EXP(-((Таблица1[[#This Row],[Площадь, кв.м]]/200)^2))-1),4)</f>
        <v>1.1236999999999999</v>
      </c>
      <c r="AD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0" s="21">
        <v>1</v>
      </c>
      <c r="AG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30030.9499</v>
      </c>
      <c r="AH20" s="34">
        <f>ROUND(Таблица1[[#This Row],[УПКС]]*Таблица1[[#This Row],[Площадь, кв.м]],2)</f>
        <v>4183311.32</v>
      </c>
      <c r="AI20" s="14">
        <f>Таблица1[[#This Row],[Кадастровая стоимость, руб]]/Таблица1[[#This Row],[Действ. КС]]</f>
        <v>2.3937016331801018</v>
      </c>
      <c r="AJ20" s="20" t="s">
        <v>3996</v>
      </c>
      <c r="AK20" s="20" t="s">
        <v>3997</v>
      </c>
      <c r="AL20" s="20" t="s">
        <v>3998</v>
      </c>
      <c r="AM20" s="8" t="s">
        <v>3984</v>
      </c>
      <c r="AN20" s="8" t="s">
        <v>4036</v>
      </c>
      <c r="AO20" s="46" t="s">
        <v>4013</v>
      </c>
    </row>
    <row r="21" spans="1:41" x14ac:dyDescent="0.25">
      <c r="A21" s="1" t="s">
        <v>1257</v>
      </c>
      <c r="B21" s="1" t="s">
        <v>21</v>
      </c>
      <c r="C21" s="1" t="s">
        <v>3981</v>
      </c>
      <c r="D21" s="1" t="s">
        <v>1327</v>
      </c>
      <c r="E21" s="16">
        <v>204002000000</v>
      </c>
      <c r="F21" s="16" t="s">
        <v>1005</v>
      </c>
      <c r="G21" s="8" t="s">
        <v>201</v>
      </c>
      <c r="H21" s="1">
        <v>2</v>
      </c>
      <c r="I21" s="1" t="s">
        <v>1351</v>
      </c>
      <c r="J21" s="1">
        <v>202</v>
      </c>
      <c r="K21" s="1" t="s">
        <v>1352</v>
      </c>
      <c r="L21" s="1">
        <v>61001002001</v>
      </c>
      <c r="M21" s="1" t="s">
        <v>1363</v>
      </c>
      <c r="N21" s="8">
        <v>2007</v>
      </c>
      <c r="O21" s="8">
        <v>95</v>
      </c>
      <c r="P21" s="8" t="s">
        <v>4009</v>
      </c>
      <c r="Q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1" s="8" t="s">
        <v>3920</v>
      </c>
      <c r="S21" s="8" t="s">
        <v>2561</v>
      </c>
      <c r="T21" s="8" t="s">
        <v>2469</v>
      </c>
      <c r="U21" s="18" t="s">
        <v>2602</v>
      </c>
      <c r="V21" s="1" t="s">
        <v>2602</v>
      </c>
      <c r="W21" s="8" t="s">
        <v>2674</v>
      </c>
      <c r="X21" s="19" t="s">
        <v>2747</v>
      </c>
      <c r="AA21" s="20">
        <v>894205.76</v>
      </c>
      <c r="AB21" s="12">
        <f t="shared" si="0"/>
        <v>26725.06</v>
      </c>
      <c r="AC21" s="17">
        <f>ROUND(1.65586^(2*EXP(-((Таблица1[[#This Row],[Площадь, кв.м]]/200)^2))-1),4)</f>
        <v>1.3507</v>
      </c>
      <c r="AD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1" s="21">
        <v>1</v>
      </c>
      <c r="AG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35375.587800000001</v>
      </c>
      <c r="AH21" s="34">
        <f>ROUND(Таблица1[[#This Row],[УПКС]]*Таблица1[[#This Row],[Площадь, кв.м]],2)</f>
        <v>3360680.84</v>
      </c>
      <c r="AI21" s="14">
        <f>Таблица1[[#This Row],[Кадастровая стоимость, руб]]/Таблица1[[#This Row],[Действ. КС]]</f>
        <v>3.7582858334529177</v>
      </c>
      <c r="AJ21" s="20" t="s">
        <v>3996</v>
      </c>
      <c r="AK21" s="20" t="s">
        <v>3997</v>
      </c>
      <c r="AL21" s="20" t="s">
        <v>3998</v>
      </c>
      <c r="AM21" s="8" t="s">
        <v>3984</v>
      </c>
      <c r="AN21" s="8" t="s">
        <v>4036</v>
      </c>
      <c r="AO21" s="46" t="s">
        <v>4013</v>
      </c>
    </row>
    <row r="22" spans="1:41" x14ac:dyDescent="0.25">
      <c r="A22" s="1" t="s">
        <v>795</v>
      </c>
      <c r="B22" s="1" t="s">
        <v>21</v>
      </c>
      <c r="C22" s="1" t="s">
        <v>3981</v>
      </c>
      <c r="D22" s="1" t="s">
        <v>1294</v>
      </c>
      <c r="E22" s="16">
        <v>204002000000</v>
      </c>
      <c r="F22" s="16" t="s">
        <v>1005</v>
      </c>
      <c r="G22" s="8" t="s">
        <v>201</v>
      </c>
      <c r="H22" s="1">
        <v>2</v>
      </c>
      <c r="I22" s="1" t="s">
        <v>1351</v>
      </c>
      <c r="J22" s="1">
        <v>202</v>
      </c>
      <c r="K22" s="1" t="s">
        <v>1352</v>
      </c>
      <c r="L22" s="1">
        <v>61001002000</v>
      </c>
      <c r="M22" s="1" t="s">
        <v>1364</v>
      </c>
      <c r="N22" s="8">
        <v>2011</v>
      </c>
      <c r="O22" s="8">
        <v>78</v>
      </c>
      <c r="P22" s="8" t="s">
        <v>4009</v>
      </c>
      <c r="Q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2" s="8" t="s">
        <v>3927</v>
      </c>
      <c r="S22" s="8" t="s">
        <v>2122</v>
      </c>
      <c r="T22" s="8" t="s">
        <v>1382</v>
      </c>
      <c r="V22" s="1" t="s">
        <v>2593</v>
      </c>
      <c r="W22" s="8" t="s">
        <v>2668</v>
      </c>
      <c r="X22" s="19" t="s">
        <v>2698</v>
      </c>
      <c r="AA22" s="20">
        <v>989754.93</v>
      </c>
      <c r="AB22" s="12">
        <f t="shared" si="0"/>
        <v>26725.06</v>
      </c>
      <c r="AC22" s="17">
        <f>ROUND(1.65586^(2*EXP(-((Таблица1[[#This Row],[Площадь, кв.м]]/200)^2))-1),4)</f>
        <v>1.4361999999999999</v>
      </c>
      <c r="AD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2" s="21">
        <v>1</v>
      </c>
      <c r="AG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38382.531199999998</v>
      </c>
      <c r="AH22" s="34">
        <f>ROUND(Таблица1[[#This Row],[УПКС]]*Таблица1[[#This Row],[Площадь, кв.м]],2)</f>
        <v>2993837.43</v>
      </c>
      <c r="AI22" s="14">
        <f>Таблица1[[#This Row],[Кадастровая стоимость, руб]]/Таблица1[[#This Row],[Действ. КС]]</f>
        <v>3.0248269942944361</v>
      </c>
      <c r="AJ22" s="20" t="s">
        <v>3996</v>
      </c>
      <c r="AK22" s="20" t="s">
        <v>3997</v>
      </c>
      <c r="AL22" s="20" t="s">
        <v>3998</v>
      </c>
      <c r="AM22" s="8" t="s">
        <v>3984</v>
      </c>
      <c r="AN22" s="8" t="s">
        <v>4036</v>
      </c>
      <c r="AO22" s="46" t="s">
        <v>4013</v>
      </c>
    </row>
    <row r="23" spans="1:41" x14ac:dyDescent="0.25">
      <c r="A23" s="1" t="s">
        <v>1250</v>
      </c>
      <c r="B23" s="1" t="s">
        <v>21</v>
      </c>
      <c r="C23" s="1" t="s">
        <v>3981</v>
      </c>
      <c r="D23" s="1" t="s">
        <v>1327</v>
      </c>
      <c r="E23" s="16">
        <v>204002000000</v>
      </c>
      <c r="F23" s="16" t="s">
        <v>1005</v>
      </c>
      <c r="G23" s="8" t="s">
        <v>201</v>
      </c>
      <c r="H23" s="1">
        <v>2</v>
      </c>
      <c r="I23" s="1" t="s">
        <v>1351</v>
      </c>
      <c r="J23" s="1">
        <v>202</v>
      </c>
      <c r="K23" s="1" t="s">
        <v>1352</v>
      </c>
      <c r="L23" s="1">
        <v>61001002000</v>
      </c>
      <c r="M23" s="1" t="s">
        <v>1364</v>
      </c>
      <c r="N23" s="8">
        <v>1998</v>
      </c>
      <c r="O23" s="8">
        <v>66.5</v>
      </c>
      <c r="P23" s="8" t="s">
        <v>4009</v>
      </c>
      <c r="Q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3" s="8" t="s">
        <v>3921</v>
      </c>
      <c r="S23" s="8" t="s">
        <v>2554</v>
      </c>
      <c r="T23" s="8" t="s">
        <v>2469</v>
      </c>
      <c r="U23" s="18" t="s">
        <v>2602</v>
      </c>
      <c r="V23" s="1" t="s">
        <v>2602</v>
      </c>
      <c r="W23" s="8" t="s">
        <v>2680</v>
      </c>
      <c r="X23" s="19" t="s">
        <v>2707</v>
      </c>
      <c r="AA23" s="20">
        <v>534467.81000000006</v>
      </c>
      <c r="AB23" s="12">
        <f t="shared" si="0"/>
        <v>26725.06</v>
      </c>
      <c r="AC23" s="17">
        <f>ROUND(1.65586^(2*EXP(-((Таблица1[[#This Row],[Площадь, кв.м]]/200)^2))-1),4)</f>
        <v>1.49</v>
      </c>
      <c r="AD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23" s="21">
        <v>1</v>
      </c>
      <c r="AG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36236.508900000001</v>
      </c>
      <c r="AH23" s="34">
        <f>ROUND(Таблица1[[#This Row],[УПКС]]*Таблица1[[#This Row],[Площадь, кв.м]],2)</f>
        <v>2409727.84</v>
      </c>
      <c r="AI23" s="14">
        <f>Таблица1[[#This Row],[Кадастровая стоимость, руб]]/Таблица1[[#This Row],[Действ. КС]]</f>
        <v>4.5086491551287242</v>
      </c>
      <c r="AJ23" s="20" t="s">
        <v>3996</v>
      </c>
      <c r="AK23" s="20" t="s">
        <v>3997</v>
      </c>
      <c r="AL23" s="20" t="s">
        <v>3998</v>
      </c>
      <c r="AM23" s="8" t="s">
        <v>3984</v>
      </c>
      <c r="AN23" s="8" t="s">
        <v>4036</v>
      </c>
      <c r="AO23" s="46" t="s">
        <v>4013</v>
      </c>
    </row>
    <row r="24" spans="1:41" x14ac:dyDescent="0.25">
      <c r="A24" s="1" t="s">
        <v>1074</v>
      </c>
      <c r="B24" s="1" t="s">
        <v>21</v>
      </c>
      <c r="C24" s="1" t="s">
        <v>3981</v>
      </c>
      <c r="D24" s="1" t="s">
        <v>1294</v>
      </c>
      <c r="E24" s="16">
        <v>204002000000</v>
      </c>
      <c r="F24" s="16" t="s">
        <v>1005</v>
      </c>
      <c r="G24" s="8" t="s">
        <v>201</v>
      </c>
      <c r="H24" s="1">
        <v>2</v>
      </c>
      <c r="I24" s="1" t="s">
        <v>1351</v>
      </c>
      <c r="J24" s="1">
        <v>202</v>
      </c>
      <c r="K24" s="1" t="s">
        <v>1352</v>
      </c>
      <c r="L24" s="1">
        <v>61001002000</v>
      </c>
      <c r="M24" s="1" t="s">
        <v>1364</v>
      </c>
      <c r="N24" s="8">
        <v>2009</v>
      </c>
      <c r="O24" s="8">
        <v>212.9</v>
      </c>
      <c r="P24" s="8" t="s">
        <v>4009</v>
      </c>
      <c r="Q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4" s="8" t="s">
        <v>3927</v>
      </c>
      <c r="S24" s="8" t="s">
        <v>2389</v>
      </c>
      <c r="T24" s="8" t="s">
        <v>1382</v>
      </c>
      <c r="V24" s="1" t="s">
        <v>2593</v>
      </c>
      <c r="W24" s="8" t="s">
        <v>2668</v>
      </c>
      <c r="X24" s="19" t="s">
        <v>2747</v>
      </c>
      <c r="AA24" s="20">
        <v>2534030.4900000002</v>
      </c>
      <c r="AB24" s="12">
        <f t="shared" si="0"/>
        <v>26725.06</v>
      </c>
      <c r="AC24" s="17">
        <f>ROUND(1.65586^(2*EXP(-((Таблица1[[#This Row],[Площадь, кв.м]]/200)^2))-1),4)</f>
        <v>0.8357</v>
      </c>
      <c r="AD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4" s="21">
        <v>1</v>
      </c>
      <c r="AG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22110.791300000001</v>
      </c>
      <c r="AH24" s="34">
        <f>ROUND(Таблица1[[#This Row],[УПКС]]*Таблица1[[#This Row],[Площадь, кв.м]],2)</f>
        <v>4707387.47</v>
      </c>
      <c r="AI24" s="14">
        <f>Таблица1[[#This Row],[Кадастровая стоимость, руб]]/Таблица1[[#This Row],[Действ. КС]]</f>
        <v>1.8576680464488016</v>
      </c>
      <c r="AJ24" s="20" t="s">
        <v>3996</v>
      </c>
      <c r="AK24" s="20" t="s">
        <v>3997</v>
      </c>
      <c r="AL24" s="20" t="s">
        <v>3998</v>
      </c>
      <c r="AM24" s="8" t="s">
        <v>3984</v>
      </c>
      <c r="AN24" s="8" t="s">
        <v>4036</v>
      </c>
      <c r="AO24" s="46" t="s">
        <v>4013</v>
      </c>
    </row>
    <row r="25" spans="1:41" x14ac:dyDescent="0.25">
      <c r="A25" s="1" t="s">
        <v>1219</v>
      </c>
      <c r="B25" s="1" t="s">
        <v>21</v>
      </c>
      <c r="C25" s="1" t="s">
        <v>3981</v>
      </c>
      <c r="D25" s="1" t="s">
        <v>1327</v>
      </c>
      <c r="E25" s="16">
        <v>204002000000</v>
      </c>
      <c r="F25" s="16" t="s">
        <v>1005</v>
      </c>
      <c r="G25" s="8" t="s">
        <v>201</v>
      </c>
      <c r="H25" s="1">
        <v>2</v>
      </c>
      <c r="I25" s="1" t="s">
        <v>1351</v>
      </c>
      <c r="J25" s="1">
        <v>202</v>
      </c>
      <c r="K25" s="1" t="s">
        <v>1352</v>
      </c>
      <c r="L25" s="1">
        <v>61001006003</v>
      </c>
      <c r="M25" s="1" t="s">
        <v>1361</v>
      </c>
      <c r="N25" s="8">
        <v>2007</v>
      </c>
      <c r="O25" s="8">
        <v>225.9</v>
      </c>
      <c r="P25" s="8" t="s">
        <v>4009</v>
      </c>
      <c r="Q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5" s="8" t="s">
        <v>3921</v>
      </c>
      <c r="S25" s="8" t="s">
        <v>2524</v>
      </c>
      <c r="T25" s="8" t="s">
        <v>2469</v>
      </c>
      <c r="U25" s="18" t="s">
        <v>2602</v>
      </c>
      <c r="V25" s="1" t="s">
        <v>2602</v>
      </c>
      <c r="W25" s="8" t="s">
        <v>2680</v>
      </c>
      <c r="X25" s="19" t="s">
        <v>2713</v>
      </c>
      <c r="AA25" s="20">
        <v>9687268.4199999999</v>
      </c>
      <c r="AB25" s="12">
        <f t="shared" si="0"/>
        <v>26725.06</v>
      </c>
      <c r="AC25" s="17">
        <f>ROUND(1.65586^(2*EXP(-((Таблица1[[#This Row],[Площадь, кв.м]]/200)^2))-1),4)</f>
        <v>0.8004</v>
      </c>
      <c r="AD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5" s="21">
        <v>1</v>
      </c>
      <c r="AG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20962.923299999999</v>
      </c>
      <c r="AH25" s="34">
        <f>ROUND(Таблица1[[#This Row],[УПКС]]*Таблица1[[#This Row],[Площадь, кв.м]],2)</f>
        <v>4735524.37</v>
      </c>
      <c r="AI25" s="14">
        <f>Таблица1[[#This Row],[Кадастровая стоимость, руб]]/Таблица1[[#This Row],[Действ. КС]]</f>
        <v>0.48884000780067166</v>
      </c>
      <c r="AJ25" s="20" t="s">
        <v>3996</v>
      </c>
      <c r="AK25" s="20" t="s">
        <v>3997</v>
      </c>
      <c r="AL25" s="20" t="s">
        <v>3998</v>
      </c>
      <c r="AM25" s="8" t="s">
        <v>3984</v>
      </c>
      <c r="AN25" s="8" t="s">
        <v>4036</v>
      </c>
      <c r="AO25" s="46" t="s">
        <v>4013</v>
      </c>
    </row>
    <row r="26" spans="1:41" x14ac:dyDescent="0.25">
      <c r="A26" s="1" t="s">
        <v>1181</v>
      </c>
      <c r="B26" s="1" t="s">
        <v>21</v>
      </c>
      <c r="C26" s="1" t="s">
        <v>3981</v>
      </c>
      <c r="D26" s="1" t="s">
        <v>1329</v>
      </c>
      <c r="E26" s="16">
        <v>204002000000</v>
      </c>
      <c r="F26" s="16" t="s">
        <v>1005</v>
      </c>
      <c r="G26" s="8" t="s">
        <v>201</v>
      </c>
      <c r="H26" s="1">
        <v>2</v>
      </c>
      <c r="I26" s="1" t="s">
        <v>1351</v>
      </c>
      <c r="J26" s="1">
        <v>202</v>
      </c>
      <c r="K26" s="1" t="s">
        <v>1352</v>
      </c>
      <c r="L26" s="1">
        <v>61001006003</v>
      </c>
      <c r="M26" s="1" t="s">
        <v>1361</v>
      </c>
      <c r="N26" s="8">
        <v>2007</v>
      </c>
      <c r="O26" s="8">
        <v>108.3</v>
      </c>
      <c r="P26" s="8" t="s">
        <v>4009</v>
      </c>
      <c r="Q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6" s="8" t="s">
        <v>3928</v>
      </c>
      <c r="S26" s="8" t="s">
        <v>2486</v>
      </c>
      <c r="T26" s="8" t="s">
        <v>2469</v>
      </c>
      <c r="U26" s="18" t="s">
        <v>2602</v>
      </c>
      <c r="V26" s="1" t="s">
        <v>2602</v>
      </c>
      <c r="W26" s="8" t="s">
        <v>2675</v>
      </c>
      <c r="X26" s="19" t="s">
        <v>2712</v>
      </c>
      <c r="AA26" s="20">
        <v>5570848.9400000004</v>
      </c>
      <c r="AB26" s="12">
        <f t="shared" si="0"/>
        <v>26725.06</v>
      </c>
      <c r="AC26" s="17">
        <f>ROUND(1.65586^(2*EXP(-((Таблица1[[#This Row],[Площадь, кв.м]]/200)^2))-1),4)</f>
        <v>1.2814000000000001</v>
      </c>
      <c r="AD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6" s="21">
        <v>1</v>
      </c>
      <c r="AG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33560.582000000002</v>
      </c>
      <c r="AH26" s="34">
        <f>ROUND(Таблица1[[#This Row],[УПКС]]*Таблица1[[#This Row],[Площадь, кв.м]],2)</f>
        <v>3634611.03</v>
      </c>
      <c r="AI26" s="14">
        <f>Таблица1[[#This Row],[Кадастровая стоимость, руб]]/Таблица1[[#This Row],[Действ. КС]]</f>
        <v>0.65243395919473623</v>
      </c>
      <c r="AJ26" s="20" t="s">
        <v>3996</v>
      </c>
      <c r="AK26" s="20" t="s">
        <v>3997</v>
      </c>
      <c r="AL26" s="20" t="s">
        <v>3998</v>
      </c>
      <c r="AM26" s="8" t="s">
        <v>3984</v>
      </c>
      <c r="AN26" s="8" t="s">
        <v>4036</v>
      </c>
      <c r="AO26" s="46" t="s">
        <v>4013</v>
      </c>
    </row>
    <row r="27" spans="1:41" x14ac:dyDescent="0.25">
      <c r="A27" s="1" t="s">
        <v>1253</v>
      </c>
      <c r="B27" s="1" t="s">
        <v>21</v>
      </c>
      <c r="C27" s="1" t="s">
        <v>3981</v>
      </c>
      <c r="D27" s="1" t="s">
        <v>1329</v>
      </c>
      <c r="E27" s="16">
        <v>204002000000</v>
      </c>
      <c r="F27" s="16" t="s">
        <v>1005</v>
      </c>
      <c r="G27" s="8" t="s">
        <v>201</v>
      </c>
      <c r="H27" s="1">
        <v>2</v>
      </c>
      <c r="I27" s="1" t="s">
        <v>1351</v>
      </c>
      <c r="J27" s="1">
        <v>202</v>
      </c>
      <c r="K27" s="1" t="s">
        <v>1352</v>
      </c>
      <c r="L27" s="1">
        <v>61001002001</v>
      </c>
      <c r="M27" s="1" t="s">
        <v>1363</v>
      </c>
      <c r="N27" s="8">
        <v>2008</v>
      </c>
      <c r="O27" s="8">
        <v>86.6</v>
      </c>
      <c r="P27" s="8" t="s">
        <v>4009</v>
      </c>
      <c r="Q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" s="8" t="s">
        <v>3928</v>
      </c>
      <c r="S27" s="8" t="s">
        <v>2557</v>
      </c>
      <c r="T27" s="8" t="s">
        <v>2469</v>
      </c>
      <c r="U27" s="18" t="s">
        <v>2602</v>
      </c>
      <c r="V27" s="1" t="s">
        <v>2602</v>
      </c>
      <c r="W27" s="8" t="s">
        <v>2675</v>
      </c>
      <c r="X27" s="19" t="s">
        <v>2688</v>
      </c>
      <c r="AA27" s="20">
        <v>1565298.46</v>
      </c>
      <c r="AB27" s="12">
        <f t="shared" si="0"/>
        <v>26725.06</v>
      </c>
      <c r="AC27" s="17">
        <f>ROUND(1.65586^(2*EXP(-((Таблица1[[#This Row],[Площадь, кв.м]]/200)^2))-1),4)</f>
        <v>1.3935999999999999</v>
      </c>
      <c r="AD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7" s="21">
        <v>1</v>
      </c>
      <c r="AG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36499.162700000001</v>
      </c>
      <c r="AH27" s="34">
        <f>ROUND(Таблица1[[#This Row],[УПКС]]*Таблица1[[#This Row],[Площадь, кв.м]],2)</f>
        <v>3160827.49</v>
      </c>
      <c r="AI27" s="14">
        <f>Таблица1[[#This Row],[Кадастровая стоимость, руб]]/Таблица1[[#This Row],[Действ. КС]]</f>
        <v>2.0193129749836976</v>
      </c>
      <c r="AJ27" s="20" t="s">
        <v>3996</v>
      </c>
      <c r="AK27" s="20" t="s">
        <v>3997</v>
      </c>
      <c r="AL27" s="20" t="s">
        <v>3998</v>
      </c>
      <c r="AM27" s="8" t="s">
        <v>3984</v>
      </c>
      <c r="AN27" s="8" t="s">
        <v>4036</v>
      </c>
      <c r="AO27" s="46" t="s">
        <v>4013</v>
      </c>
    </row>
    <row r="28" spans="1:41" x14ac:dyDescent="0.25">
      <c r="A28" s="1" t="s">
        <v>1228</v>
      </c>
      <c r="B28" s="1" t="s">
        <v>21</v>
      </c>
      <c r="C28" s="1" t="s">
        <v>3981</v>
      </c>
      <c r="D28" s="1" t="s">
        <v>1327</v>
      </c>
      <c r="E28" s="16">
        <v>204002000000</v>
      </c>
      <c r="F28" s="16" t="s">
        <v>1005</v>
      </c>
      <c r="G28" s="8" t="s">
        <v>201</v>
      </c>
      <c r="H28" s="1">
        <v>2</v>
      </c>
      <c r="I28" s="1" t="s">
        <v>1351</v>
      </c>
      <c r="J28" s="1">
        <v>202</v>
      </c>
      <c r="K28" s="1" t="s">
        <v>1352</v>
      </c>
      <c r="L28" s="1">
        <v>61001006000</v>
      </c>
      <c r="M28" s="1" t="s">
        <v>1369</v>
      </c>
      <c r="N28" s="8">
        <v>2008</v>
      </c>
      <c r="O28" s="8">
        <v>273.8</v>
      </c>
      <c r="P28" s="8" t="s">
        <v>4009</v>
      </c>
      <c r="Q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" s="8" t="s">
        <v>3890</v>
      </c>
      <c r="S28" s="8" t="s">
        <v>2533</v>
      </c>
      <c r="T28" s="8" t="s">
        <v>2469</v>
      </c>
      <c r="U28" s="18" t="s">
        <v>2602</v>
      </c>
      <c r="V28" s="1" t="s">
        <v>2602</v>
      </c>
      <c r="W28" s="8" t="s">
        <v>2672</v>
      </c>
      <c r="X28" s="19" t="s">
        <v>2810</v>
      </c>
      <c r="AA28" s="20">
        <v>14264574.779999999</v>
      </c>
      <c r="AB28" s="12">
        <f t="shared" si="0"/>
        <v>26725.06</v>
      </c>
      <c r="AC28" s="17">
        <f>ROUND(1.65586^(2*EXP(-((Таблица1[[#This Row],[Площадь, кв.м]]/200)^2))-1),4)</f>
        <v>0.70499999999999996</v>
      </c>
      <c r="AD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8" s="21">
        <v>1</v>
      </c>
      <c r="AG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18464.344000000001</v>
      </c>
      <c r="AH28" s="34">
        <f>ROUND(Таблица1[[#This Row],[УПКС]]*Таблица1[[#This Row],[Площадь, кв.м]],2)</f>
        <v>5055537.3899999997</v>
      </c>
      <c r="AI28" s="14">
        <f>Таблица1[[#This Row],[Кадастровая стоимость, руб]]/Таблица1[[#This Row],[Действ. КС]]</f>
        <v>0.35441206400966407</v>
      </c>
      <c r="AJ28" s="20" t="s">
        <v>3996</v>
      </c>
      <c r="AK28" s="20" t="s">
        <v>3997</v>
      </c>
      <c r="AL28" s="20" t="s">
        <v>3998</v>
      </c>
      <c r="AM28" s="8" t="s">
        <v>3984</v>
      </c>
      <c r="AN28" s="8" t="s">
        <v>4036</v>
      </c>
      <c r="AO28" s="46" t="s">
        <v>4013</v>
      </c>
    </row>
    <row r="29" spans="1:41" x14ac:dyDescent="0.25">
      <c r="A29" s="1" t="s">
        <v>1187</v>
      </c>
      <c r="B29" s="1" t="s">
        <v>21</v>
      </c>
      <c r="C29" s="1" t="s">
        <v>3981</v>
      </c>
      <c r="D29" s="1" t="s">
        <v>1331</v>
      </c>
      <c r="E29" s="16">
        <v>204002000000</v>
      </c>
      <c r="F29" s="16" t="s">
        <v>1005</v>
      </c>
      <c r="G29" s="8" t="s">
        <v>201</v>
      </c>
      <c r="H29" s="1">
        <v>2</v>
      </c>
      <c r="I29" s="1" t="s">
        <v>1351</v>
      </c>
      <c r="J29" s="1">
        <v>202</v>
      </c>
      <c r="K29" s="1" t="s">
        <v>1352</v>
      </c>
      <c r="L29" s="1">
        <v>61001006003</v>
      </c>
      <c r="M29" s="1" t="s">
        <v>1361</v>
      </c>
      <c r="N29" s="8">
        <v>2010</v>
      </c>
      <c r="O29" s="8">
        <v>134.9</v>
      </c>
      <c r="P29" s="8" t="s">
        <v>4009</v>
      </c>
      <c r="Q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" s="8" t="s">
        <v>3929</v>
      </c>
      <c r="S29" s="8" t="s">
        <v>2492</v>
      </c>
      <c r="T29" s="8" t="s">
        <v>2469</v>
      </c>
      <c r="U29" s="18" t="s">
        <v>2602</v>
      </c>
      <c r="V29" s="1" t="s">
        <v>2602</v>
      </c>
      <c r="W29" s="8" t="s">
        <v>2682</v>
      </c>
      <c r="X29" s="19" t="s">
        <v>2738</v>
      </c>
      <c r="AA29" s="20">
        <v>6965816.5800000001</v>
      </c>
      <c r="AB29" s="12">
        <f t="shared" si="0"/>
        <v>26725.06</v>
      </c>
      <c r="AC29" s="17">
        <f>ROUND(1.65586^(2*EXP(-((Таблица1[[#This Row],[Площадь, кв.м]]/200)^2))-1),4)</f>
        <v>1.1453</v>
      </c>
      <c r="AD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9" s="21">
        <v>1</v>
      </c>
      <c r="AG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30302.129099999998</v>
      </c>
      <c r="AH29" s="34">
        <f>ROUND(Таблица1[[#This Row],[УПКС]]*Таблица1[[#This Row],[Площадь, кв.м]],2)</f>
        <v>4087757.22</v>
      </c>
      <c r="AI29" s="14">
        <f>Таблица1[[#This Row],[Кадастровая стоимость, руб]]/Таблица1[[#This Row],[Действ. КС]]</f>
        <v>0.58683101586921205</v>
      </c>
      <c r="AJ29" s="20" t="s">
        <v>3996</v>
      </c>
      <c r="AK29" s="20" t="s">
        <v>3997</v>
      </c>
      <c r="AL29" s="20" t="s">
        <v>3998</v>
      </c>
      <c r="AM29" s="8" t="s">
        <v>3984</v>
      </c>
      <c r="AN29" s="8" t="s">
        <v>4036</v>
      </c>
      <c r="AO29" s="46" t="s">
        <v>4013</v>
      </c>
    </row>
    <row r="30" spans="1:41" x14ac:dyDescent="0.25">
      <c r="A30" s="1" t="s">
        <v>1224</v>
      </c>
      <c r="B30" s="1" t="s">
        <v>17</v>
      </c>
      <c r="C30" s="1" t="s">
        <v>3981</v>
      </c>
      <c r="D30" s="1" t="s">
        <v>1327</v>
      </c>
      <c r="E30" s="16">
        <v>204002000000</v>
      </c>
      <c r="F30" s="16" t="s">
        <v>1005</v>
      </c>
      <c r="G30" s="8" t="s">
        <v>201</v>
      </c>
      <c r="H30" s="1">
        <v>2</v>
      </c>
      <c r="I30" s="1" t="s">
        <v>1351</v>
      </c>
      <c r="J30" s="1">
        <v>202</v>
      </c>
      <c r="K30" s="1" t="s">
        <v>1352</v>
      </c>
      <c r="L30" s="1">
        <v>61001007003</v>
      </c>
      <c r="M30" s="1" t="s">
        <v>1373</v>
      </c>
      <c r="N30" s="8">
        <v>2011</v>
      </c>
      <c r="O30" s="8">
        <v>241.9</v>
      </c>
      <c r="P30" s="8" t="s">
        <v>4009</v>
      </c>
      <c r="Q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" s="8" t="s">
        <v>3930</v>
      </c>
      <c r="S30" s="8" t="s">
        <v>2529</v>
      </c>
      <c r="T30" s="8" t="s">
        <v>2469</v>
      </c>
      <c r="U30" s="18" t="s">
        <v>2602</v>
      </c>
      <c r="V30" s="1" t="s">
        <v>2602</v>
      </c>
      <c r="W30" s="8" t="s">
        <v>2648</v>
      </c>
      <c r="X30" s="19" t="s">
        <v>2729</v>
      </c>
      <c r="AA30" s="20">
        <v>11232264.310000001</v>
      </c>
      <c r="AB30" s="12">
        <f t="shared" si="0"/>
        <v>26725.06</v>
      </c>
      <c r="AC30" s="17">
        <f>ROUND(1.65586^(2*EXP(-((Таблица1[[#This Row],[Площадь, кв.м]]/200)^2))-1),4)</f>
        <v>0.76280000000000003</v>
      </c>
      <c r="AD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" s="21">
        <v>1</v>
      </c>
      <c r="AG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20385.875800000002</v>
      </c>
      <c r="AH30" s="34">
        <f>ROUND(Таблица1[[#This Row],[УПКС]]*Таблица1[[#This Row],[Площадь, кв.м]],2)</f>
        <v>4931343.3600000003</v>
      </c>
      <c r="AI30" s="14">
        <f>Таблица1[[#This Row],[Кадастровая стоимость, руб]]/Таблица1[[#This Row],[Действ. КС]]</f>
        <v>0.43903377127705784</v>
      </c>
      <c r="AJ30" s="20" t="s">
        <v>3996</v>
      </c>
      <c r="AK30" s="20" t="s">
        <v>3997</v>
      </c>
      <c r="AL30" s="20" t="s">
        <v>3998</v>
      </c>
      <c r="AM30" s="8" t="s">
        <v>3984</v>
      </c>
      <c r="AN30" s="8" t="s">
        <v>4036</v>
      </c>
      <c r="AO30" s="46" t="s">
        <v>4013</v>
      </c>
    </row>
    <row r="31" spans="1:41" x14ac:dyDescent="0.25">
      <c r="A31" s="1" t="s">
        <v>483</v>
      </c>
      <c r="B31" s="1" t="s">
        <v>56</v>
      </c>
      <c r="C31" s="1" t="s">
        <v>3981</v>
      </c>
      <c r="D31" s="1" t="s">
        <v>1294</v>
      </c>
      <c r="E31" s="16">
        <v>204002000000</v>
      </c>
      <c r="F31" s="16" t="s">
        <v>1005</v>
      </c>
      <c r="G31" s="8" t="s">
        <v>201</v>
      </c>
      <c r="H31" s="1">
        <v>2</v>
      </c>
      <c r="I31" s="1" t="s">
        <v>1351</v>
      </c>
      <c r="J31" s="1">
        <v>202</v>
      </c>
      <c r="K31" s="1" t="s">
        <v>1352</v>
      </c>
      <c r="L31" s="1">
        <v>61001002001</v>
      </c>
      <c r="M31" s="1" t="s">
        <v>1363</v>
      </c>
      <c r="N31" s="8">
        <v>1951</v>
      </c>
      <c r="O31" s="8">
        <v>28.8</v>
      </c>
      <c r="P31" s="8" t="s">
        <v>4009</v>
      </c>
      <c r="Q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" s="8" t="s">
        <v>3931</v>
      </c>
      <c r="S31" s="8" t="s">
        <v>1825</v>
      </c>
      <c r="T31" s="8" t="s">
        <v>1382</v>
      </c>
      <c r="V31" s="1" t="s">
        <v>2597</v>
      </c>
      <c r="W31" s="8" t="s">
        <v>2623</v>
      </c>
      <c r="X31" s="19" t="s">
        <v>2700</v>
      </c>
      <c r="AA31" s="20">
        <v>160829.28</v>
      </c>
      <c r="AB31" s="12">
        <f t="shared" si="0"/>
        <v>26725.06</v>
      </c>
      <c r="AC31" s="17">
        <f>ROUND(1.65586^(2*EXP(-((Таблица1[[#This Row],[Площадь, кв.м]]/200)^2))-1),4)</f>
        <v>1.6218999999999999</v>
      </c>
      <c r="AD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1" s="21">
        <v>1</v>
      </c>
      <c r="AG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13870.519899999999</v>
      </c>
      <c r="AH31" s="34">
        <f>ROUND(Таблица1[[#This Row],[УПКС]]*Таблица1[[#This Row],[Площадь, кв.м]],2)</f>
        <v>399470.97</v>
      </c>
      <c r="AI31" s="14">
        <f>Таблица1[[#This Row],[Кадастровая стоимость, руб]]/Таблица1[[#This Row],[Действ. КС]]</f>
        <v>2.4838199238347642</v>
      </c>
      <c r="AJ31" s="20" t="s">
        <v>3996</v>
      </c>
      <c r="AK31" s="20" t="s">
        <v>3997</v>
      </c>
      <c r="AL31" s="20" t="s">
        <v>3998</v>
      </c>
      <c r="AM31" s="8" t="s">
        <v>3984</v>
      </c>
      <c r="AN31" s="8" t="s">
        <v>4036</v>
      </c>
      <c r="AO31" s="46" t="s">
        <v>4013</v>
      </c>
    </row>
    <row r="32" spans="1:41" x14ac:dyDescent="0.25">
      <c r="A32" s="1" t="s">
        <v>337</v>
      </c>
      <c r="B32" s="1" t="s">
        <v>17</v>
      </c>
      <c r="C32" s="1" t="s">
        <v>3981</v>
      </c>
      <c r="D32" s="1" t="s">
        <v>1304</v>
      </c>
      <c r="E32" s="16">
        <v>204002000000</v>
      </c>
      <c r="F32" s="16" t="s">
        <v>1005</v>
      </c>
      <c r="G32" s="8" t="s">
        <v>201</v>
      </c>
      <c r="H32" s="1">
        <v>2</v>
      </c>
      <c r="I32" s="1" t="s">
        <v>1351</v>
      </c>
      <c r="J32" s="1">
        <v>202</v>
      </c>
      <c r="K32" s="1" t="s">
        <v>1352</v>
      </c>
      <c r="L32" s="1">
        <v>61001005000</v>
      </c>
      <c r="M32" s="1" t="s">
        <v>1358</v>
      </c>
      <c r="N32" s="8">
        <v>2012</v>
      </c>
      <c r="O32" s="8">
        <v>199.6</v>
      </c>
      <c r="P32" s="8" t="s">
        <v>4009</v>
      </c>
      <c r="Q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2" s="8" t="s">
        <v>3900</v>
      </c>
      <c r="S32" s="8" t="s">
        <v>1553</v>
      </c>
      <c r="T32" s="8" t="s">
        <v>1382</v>
      </c>
      <c r="U32" s="18"/>
      <c r="V32" s="1" t="s">
        <v>2598</v>
      </c>
      <c r="W32" s="8" t="s">
        <v>2604</v>
      </c>
      <c r="X32" s="19"/>
      <c r="AA32" s="20">
        <v>7461048</v>
      </c>
      <c r="AB32" s="12">
        <f t="shared" si="0"/>
        <v>26725.06</v>
      </c>
      <c r="AC32" s="17">
        <f>ROUND(1.65586^(2*EXP(-((Таблица1[[#This Row],[Площадь, кв.м]]/200)^2))-1),4)</f>
        <v>0.87649999999999995</v>
      </c>
      <c r="AD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2" s="21">
        <v>1</v>
      </c>
      <c r="AG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23424.515100000001</v>
      </c>
      <c r="AH32" s="34">
        <f>ROUND(Таблица1[[#This Row],[УПКС]]*Таблица1[[#This Row],[Площадь, кв.м]],2)</f>
        <v>4675533.21</v>
      </c>
      <c r="AI32" s="14">
        <f>Таблица1[[#This Row],[Кадастровая стоимость, руб]]/Таблица1[[#This Row],[Действ. КС]]</f>
        <v>0.62665904441306364</v>
      </c>
      <c r="AJ32" s="20" t="s">
        <v>3996</v>
      </c>
      <c r="AK32" s="20" t="s">
        <v>3997</v>
      </c>
      <c r="AL32" s="20" t="s">
        <v>3998</v>
      </c>
      <c r="AM32" s="8" t="s">
        <v>3984</v>
      </c>
      <c r="AN32" s="8" t="s">
        <v>4036</v>
      </c>
      <c r="AO32" s="46" t="s">
        <v>4013</v>
      </c>
    </row>
    <row r="33" spans="1:41" x14ac:dyDescent="0.25">
      <c r="A33" s="1" t="s">
        <v>708</v>
      </c>
      <c r="B33" s="1" t="s">
        <v>17</v>
      </c>
      <c r="C33" s="1" t="s">
        <v>3981</v>
      </c>
      <c r="D33" s="1" t="s">
        <v>1281</v>
      </c>
      <c r="E33" s="16">
        <v>204002000000</v>
      </c>
      <c r="F33" s="16" t="s">
        <v>1005</v>
      </c>
      <c r="G33" s="8" t="s">
        <v>201</v>
      </c>
      <c r="H33" s="1">
        <v>2</v>
      </c>
      <c r="I33" s="1" t="s">
        <v>1351</v>
      </c>
      <c r="J33" s="1">
        <v>202</v>
      </c>
      <c r="K33" s="1" t="s">
        <v>1352</v>
      </c>
      <c r="L33" s="1">
        <v>61001002001</v>
      </c>
      <c r="M33" s="1" t="s">
        <v>1363</v>
      </c>
      <c r="N33" s="8">
        <v>1941</v>
      </c>
      <c r="O33" s="8">
        <v>65.8</v>
      </c>
      <c r="P33" s="8" t="s">
        <v>4009</v>
      </c>
      <c r="Q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" s="8" t="s">
        <v>3932</v>
      </c>
      <c r="S33" s="8" t="s">
        <v>2037</v>
      </c>
      <c r="T33" s="8" t="s">
        <v>1382</v>
      </c>
      <c r="U33" s="18"/>
      <c r="V33" s="1" t="s">
        <v>2589</v>
      </c>
      <c r="W33" s="8" t="s">
        <v>2640</v>
      </c>
      <c r="X33" s="19" t="s">
        <v>2720</v>
      </c>
      <c r="AA33" s="20">
        <v>479630.2</v>
      </c>
      <c r="AB33" s="12">
        <f t="shared" si="0"/>
        <v>26725.06</v>
      </c>
      <c r="AC33" s="17">
        <f>ROUND(1.65586^(2*EXP(-((Таблица1[[#This Row],[Площадь, кв.м]]/200)^2))-1),4)</f>
        <v>1.4931000000000001</v>
      </c>
      <c r="AD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33" s="21">
        <v>1</v>
      </c>
      <c r="AG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11970.956099999999</v>
      </c>
      <c r="AH33" s="34">
        <f>ROUND(Таблица1[[#This Row],[УПКС]]*Таблица1[[#This Row],[Площадь, кв.м]],2)</f>
        <v>787688.91</v>
      </c>
      <c r="AI33" s="14">
        <f>Таблица1[[#This Row],[Кадастровая стоимость, руб]]/Таблица1[[#This Row],[Действ. КС]]</f>
        <v>1.6422838053150115</v>
      </c>
      <c r="AJ33" s="20" t="s">
        <v>3996</v>
      </c>
      <c r="AK33" s="20" t="s">
        <v>3997</v>
      </c>
      <c r="AL33" s="20" t="s">
        <v>3998</v>
      </c>
      <c r="AM33" s="8" t="s">
        <v>3984</v>
      </c>
      <c r="AN33" s="8" t="s">
        <v>4036</v>
      </c>
      <c r="AO33" s="46" t="s">
        <v>4013</v>
      </c>
    </row>
    <row r="34" spans="1:41" x14ac:dyDescent="0.25">
      <c r="A34" s="1" t="s">
        <v>858</v>
      </c>
      <c r="B34" s="1" t="s">
        <v>21</v>
      </c>
      <c r="C34" s="1" t="s">
        <v>3981</v>
      </c>
      <c r="D34" s="1" t="s">
        <v>1295</v>
      </c>
      <c r="E34" s="16">
        <v>204001000000</v>
      </c>
      <c r="F34" s="16" t="s">
        <v>1340</v>
      </c>
      <c r="G34" s="8" t="s">
        <v>201</v>
      </c>
      <c r="H34" s="1">
        <v>2</v>
      </c>
      <c r="I34" s="1" t="s">
        <v>1351</v>
      </c>
      <c r="J34" s="1">
        <v>202</v>
      </c>
      <c r="K34" s="1" t="s">
        <v>1352</v>
      </c>
      <c r="L34" s="1">
        <v>61001002001</v>
      </c>
      <c r="M34" s="1" t="s">
        <v>1363</v>
      </c>
      <c r="N34" s="8">
        <v>2008</v>
      </c>
      <c r="O34" s="8">
        <v>90.6</v>
      </c>
      <c r="P34" s="8" t="s">
        <v>4009</v>
      </c>
      <c r="Q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" s="8" t="s">
        <v>3917</v>
      </c>
      <c r="S34" s="8" t="s">
        <v>2178</v>
      </c>
      <c r="T34" s="8" t="s">
        <v>1382</v>
      </c>
      <c r="U34" s="18"/>
      <c r="V34" s="1" t="s">
        <v>2593</v>
      </c>
      <c r="W34" s="8" t="s">
        <v>2610</v>
      </c>
      <c r="X34" s="19" t="s">
        <v>2896</v>
      </c>
      <c r="AA34" s="20">
        <v>1315376.1000000001</v>
      </c>
      <c r="AB34" s="12">
        <f t="shared" si="0"/>
        <v>26725.06</v>
      </c>
      <c r="AC34" s="17">
        <f>ROUND(1.65586^(2*EXP(-((Таблица1[[#This Row],[Площадь, кв.м]]/200)^2))-1),4)</f>
        <v>1.3733</v>
      </c>
      <c r="AD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4" s="21">
        <v>1</v>
      </c>
      <c r="AG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35967.494400000003</v>
      </c>
      <c r="AH34" s="34">
        <f>ROUND(Таблица1[[#This Row],[УПКС]]*Таблица1[[#This Row],[Площадь, кв.м]],2)</f>
        <v>3258654.99</v>
      </c>
      <c r="AI34" s="14">
        <f>Таблица1[[#This Row],[Кадастровая стоимость, руб]]/Таблица1[[#This Row],[Действ. КС]]</f>
        <v>2.4773560884981869</v>
      </c>
      <c r="AJ34" s="20" t="s">
        <v>3996</v>
      </c>
      <c r="AK34" s="20" t="s">
        <v>3997</v>
      </c>
      <c r="AL34" s="20" t="s">
        <v>3998</v>
      </c>
      <c r="AM34" s="8" t="s">
        <v>3984</v>
      </c>
      <c r="AN34" s="8" t="s">
        <v>4036</v>
      </c>
      <c r="AO34" s="46" t="s">
        <v>4013</v>
      </c>
    </row>
    <row r="35" spans="1:41" x14ac:dyDescent="0.25">
      <c r="A35" s="1" t="s">
        <v>1017</v>
      </c>
      <c r="B35" s="1" t="s">
        <v>17</v>
      </c>
      <c r="C35" s="1" t="s">
        <v>3981</v>
      </c>
      <c r="D35" s="1" t="s">
        <v>1281</v>
      </c>
      <c r="E35" s="16">
        <v>204002000000</v>
      </c>
      <c r="F35" s="16" t="s">
        <v>1005</v>
      </c>
      <c r="G35" s="8" t="s">
        <v>201</v>
      </c>
      <c r="H35" s="1">
        <v>2</v>
      </c>
      <c r="I35" s="1" t="s">
        <v>1351</v>
      </c>
      <c r="J35" s="1">
        <v>202</v>
      </c>
      <c r="K35" s="1" t="s">
        <v>1352</v>
      </c>
      <c r="L35" s="1">
        <v>61001002001</v>
      </c>
      <c r="M35" s="1" t="s">
        <v>1363</v>
      </c>
      <c r="N35" s="8">
        <v>2005</v>
      </c>
      <c r="O35" s="8">
        <v>147.5</v>
      </c>
      <c r="P35" s="8" t="s">
        <v>4009</v>
      </c>
      <c r="Q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" s="8" t="s">
        <v>3900</v>
      </c>
      <c r="S35" s="8" t="s">
        <v>2334</v>
      </c>
      <c r="T35" s="8" t="s">
        <v>1382</v>
      </c>
      <c r="V35" s="1" t="s">
        <v>2589</v>
      </c>
      <c r="W35" s="8" t="s">
        <v>2604</v>
      </c>
      <c r="X35" s="19" t="s">
        <v>2890</v>
      </c>
      <c r="AA35" s="20">
        <v>2923286.04</v>
      </c>
      <c r="AB35" s="12">
        <f t="shared" si="0"/>
        <v>26725.06</v>
      </c>
      <c r="AC35" s="17">
        <f>ROUND(1.65586^(2*EXP(-((Таблица1[[#This Row],[Площадь, кв.м]]/200)^2))-1),4)</f>
        <v>1.0846</v>
      </c>
      <c r="AD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35" s="21">
        <v>1</v>
      </c>
      <c r="AG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28116.420099999999</v>
      </c>
      <c r="AH35" s="34">
        <f>ROUND(Таблица1[[#This Row],[УПКС]]*Таблица1[[#This Row],[Площадь, кв.м]],2)</f>
        <v>4147171.96</v>
      </c>
      <c r="AI35" s="14">
        <f>Таблица1[[#This Row],[Кадастровая стоимость, руб]]/Таблица1[[#This Row],[Действ. КС]]</f>
        <v>1.4186678632379059</v>
      </c>
      <c r="AJ35" s="20" t="s">
        <v>3996</v>
      </c>
      <c r="AK35" s="20" t="s">
        <v>3997</v>
      </c>
      <c r="AL35" s="20" t="s">
        <v>3998</v>
      </c>
      <c r="AM35" s="8" t="s">
        <v>3984</v>
      </c>
      <c r="AN35" s="8" t="s">
        <v>4036</v>
      </c>
      <c r="AO35" s="46" t="s">
        <v>4013</v>
      </c>
    </row>
    <row r="36" spans="1:41" x14ac:dyDescent="0.25">
      <c r="A36" s="1" t="s">
        <v>1269</v>
      </c>
      <c r="B36" s="1" t="s">
        <v>17</v>
      </c>
      <c r="C36" s="1" t="s">
        <v>3981</v>
      </c>
      <c r="D36" s="1" t="s">
        <v>1327</v>
      </c>
      <c r="E36" s="31">
        <v>204002000000</v>
      </c>
      <c r="F36" s="31" t="s">
        <v>1005</v>
      </c>
      <c r="G36" s="18" t="s">
        <v>201</v>
      </c>
      <c r="H36" s="1">
        <v>2</v>
      </c>
      <c r="I36" s="1" t="s">
        <v>1351</v>
      </c>
      <c r="J36" s="1">
        <v>202</v>
      </c>
      <c r="K36" s="1" t="s">
        <v>1352</v>
      </c>
      <c r="L36" s="1">
        <v>61001002002</v>
      </c>
      <c r="M36" s="1" t="s">
        <v>1365</v>
      </c>
      <c r="N36" s="8">
        <v>1978</v>
      </c>
      <c r="O36" s="8">
        <v>32.1</v>
      </c>
      <c r="P36" s="8" t="s">
        <v>4009</v>
      </c>
      <c r="Q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" s="8" t="s">
        <v>3901</v>
      </c>
      <c r="S36" s="8" t="s">
        <v>2573</v>
      </c>
      <c r="T36" s="8" t="s">
        <v>2469</v>
      </c>
      <c r="U36" s="18" t="s">
        <v>2602</v>
      </c>
      <c r="V36" s="1" t="s">
        <v>2602</v>
      </c>
      <c r="X36" s="19"/>
      <c r="Y36" s="18"/>
      <c r="Z36" s="18"/>
      <c r="AA36" s="29">
        <v>167073.15</v>
      </c>
      <c r="AB36" s="12">
        <f t="shared" si="0"/>
        <v>26725.06</v>
      </c>
      <c r="AC36" s="17">
        <f>ROUND(1.65586^(2*EXP(-((Таблица1[[#This Row],[Площадь, кв.м]]/200)^2))-1),4)</f>
        <v>1.6138999999999999</v>
      </c>
      <c r="AD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0.56999999999999995</v>
      </c>
      <c r="AF36" s="21">
        <v>1</v>
      </c>
      <c r="AG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24584.9974</v>
      </c>
      <c r="AH36" s="34">
        <f>ROUND(Таблица1[[#This Row],[УПКС]]*Таблица1[[#This Row],[Площадь, кв.м]],2)</f>
        <v>789178.42</v>
      </c>
      <c r="AI36" s="14">
        <f>Таблица1[[#This Row],[Кадастровая стоимость, руб]]/Таблица1[[#This Row],[Действ. КС]]</f>
        <v>4.7235502532872582</v>
      </c>
      <c r="AJ36" s="20" t="s">
        <v>3996</v>
      </c>
      <c r="AK36" s="20" t="s">
        <v>3997</v>
      </c>
      <c r="AL36" s="20" t="s">
        <v>3998</v>
      </c>
      <c r="AM36" s="8" t="s">
        <v>3984</v>
      </c>
      <c r="AN36" s="8" t="s">
        <v>4036</v>
      </c>
      <c r="AO36" s="46" t="s">
        <v>4013</v>
      </c>
    </row>
    <row r="37" spans="1:41" x14ac:dyDescent="0.25">
      <c r="A37" s="1" t="s">
        <v>325</v>
      </c>
      <c r="B37" s="1" t="s">
        <v>21</v>
      </c>
      <c r="C37" s="1" t="s">
        <v>3981</v>
      </c>
      <c r="D37" s="1" t="s">
        <v>1280</v>
      </c>
      <c r="E37" s="16">
        <v>204002000000</v>
      </c>
      <c r="F37" s="16" t="s">
        <v>1005</v>
      </c>
      <c r="G37" s="8" t="s">
        <v>201</v>
      </c>
      <c r="H37" s="1">
        <v>2</v>
      </c>
      <c r="I37" s="1" t="s">
        <v>1351</v>
      </c>
      <c r="J37" s="1">
        <v>202</v>
      </c>
      <c r="K37" s="1" t="s">
        <v>1352</v>
      </c>
      <c r="L37" s="1">
        <v>61001006003</v>
      </c>
      <c r="M37" s="1" t="s">
        <v>1361</v>
      </c>
      <c r="N37" s="8">
        <v>2007</v>
      </c>
      <c r="O37" s="8">
        <v>187.9</v>
      </c>
      <c r="P37" s="8" t="s">
        <v>4009</v>
      </c>
      <c r="Q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" s="8" t="s">
        <v>3901</v>
      </c>
      <c r="S37" s="8" t="s">
        <v>1672</v>
      </c>
      <c r="T37" s="8" t="s">
        <v>1382</v>
      </c>
      <c r="V37" s="1" t="s">
        <v>2589</v>
      </c>
      <c r="W37" s="8" t="s">
        <v>2660</v>
      </c>
      <c r="X37" s="19" t="s">
        <v>2713</v>
      </c>
      <c r="AA37" s="20">
        <v>9746480.7599999998</v>
      </c>
      <c r="AB37" s="12">
        <f t="shared" si="0"/>
        <v>26725.06</v>
      </c>
      <c r="AC37" s="17">
        <f>ROUND(1.65586^(2*EXP(-((Таблица1[[#This Row],[Площадь, кв.м]]/200)^2))-1),4)</f>
        <v>0.91659999999999997</v>
      </c>
      <c r="AD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7" s="21">
        <v>1</v>
      </c>
      <c r="AG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24006.266199999998</v>
      </c>
      <c r="AH37" s="34">
        <f>ROUND(Таблица1[[#This Row],[УПКС]]*Таблица1[[#This Row],[Площадь, кв.м]],2)</f>
        <v>4510777.42</v>
      </c>
      <c r="AI37" s="14">
        <f>Таблица1[[#This Row],[Кадастровая стоимость, руб]]/Таблица1[[#This Row],[Действ. КС]]</f>
        <v>0.46281088847088642</v>
      </c>
      <c r="AJ37" s="20" t="s">
        <v>3996</v>
      </c>
      <c r="AK37" s="20" t="s">
        <v>3997</v>
      </c>
      <c r="AL37" s="20" t="s">
        <v>3998</v>
      </c>
      <c r="AM37" s="8" t="s">
        <v>3984</v>
      </c>
      <c r="AN37" s="8" t="s">
        <v>4036</v>
      </c>
      <c r="AO37" s="46" t="s">
        <v>4013</v>
      </c>
    </row>
    <row r="38" spans="1:41" x14ac:dyDescent="0.25">
      <c r="A38" s="1" t="s">
        <v>1072</v>
      </c>
      <c r="B38" s="1" t="s">
        <v>21</v>
      </c>
      <c r="C38" s="1" t="s">
        <v>3981</v>
      </c>
      <c r="D38" s="1" t="s">
        <v>1280</v>
      </c>
      <c r="E38" s="16">
        <v>204002000000</v>
      </c>
      <c r="F38" s="16" t="s">
        <v>1005</v>
      </c>
      <c r="G38" s="8" t="s">
        <v>201</v>
      </c>
      <c r="H38" s="1">
        <v>2</v>
      </c>
      <c r="I38" s="1" t="s">
        <v>1351</v>
      </c>
      <c r="J38" s="1">
        <v>202</v>
      </c>
      <c r="K38" s="1" t="s">
        <v>1352</v>
      </c>
      <c r="L38" s="1">
        <v>61001002000</v>
      </c>
      <c r="M38" s="1" t="s">
        <v>1364</v>
      </c>
      <c r="N38" s="8">
        <v>2008</v>
      </c>
      <c r="O38" s="8">
        <v>212.7</v>
      </c>
      <c r="P38" s="8" t="s">
        <v>4009</v>
      </c>
      <c r="Q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" s="8" t="s">
        <v>3900</v>
      </c>
      <c r="S38" s="8" t="s">
        <v>2139</v>
      </c>
      <c r="T38" s="8" t="s">
        <v>1382</v>
      </c>
      <c r="U38" s="18"/>
      <c r="V38" s="1" t="s">
        <v>2589</v>
      </c>
      <c r="W38" s="8" t="s">
        <v>2604</v>
      </c>
      <c r="X38" s="19"/>
      <c r="AA38" s="20">
        <v>2463227.0299999998</v>
      </c>
      <c r="AB38" s="12">
        <f t="shared" si="0"/>
        <v>26725.06</v>
      </c>
      <c r="AC38" s="17">
        <f>ROUND(1.65586^(2*EXP(-((Таблица1[[#This Row],[Площадь, кв.м]]/200)^2))-1),4)</f>
        <v>0.83620000000000005</v>
      </c>
      <c r="AD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8" s="21">
        <v>1</v>
      </c>
      <c r="AG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21900.545300000002</v>
      </c>
      <c r="AH38" s="34">
        <f>ROUND(Таблица1[[#This Row],[УПКС]]*Таблица1[[#This Row],[Площадь, кв.м]],2)</f>
        <v>4658245.99</v>
      </c>
      <c r="AI38" s="14">
        <f>Таблица1[[#This Row],[Кадастровая стоимость, руб]]/Таблица1[[#This Row],[Действ. КС]]</f>
        <v>1.8911151644840469</v>
      </c>
      <c r="AJ38" s="20" t="s">
        <v>3996</v>
      </c>
      <c r="AK38" s="20" t="s">
        <v>3997</v>
      </c>
      <c r="AL38" s="20" t="s">
        <v>3998</v>
      </c>
      <c r="AM38" s="8" t="s">
        <v>3984</v>
      </c>
      <c r="AN38" s="8" t="s">
        <v>4036</v>
      </c>
      <c r="AO38" s="46" t="s">
        <v>4013</v>
      </c>
    </row>
    <row r="39" spans="1:41" x14ac:dyDescent="0.25">
      <c r="A39" s="1" t="s">
        <v>1245</v>
      </c>
      <c r="B39" s="1" t="s">
        <v>17</v>
      </c>
      <c r="C39" s="1" t="s">
        <v>3981</v>
      </c>
      <c r="D39" s="1" t="s">
        <v>1328</v>
      </c>
      <c r="E39" s="16">
        <v>204002000000</v>
      </c>
      <c r="F39" s="16" t="s">
        <v>1005</v>
      </c>
      <c r="G39" s="8" t="s">
        <v>201</v>
      </c>
      <c r="H39" s="1">
        <v>2</v>
      </c>
      <c r="I39" s="1" t="s">
        <v>1351</v>
      </c>
      <c r="J39" s="1">
        <v>202</v>
      </c>
      <c r="K39" s="1" t="s">
        <v>1352</v>
      </c>
      <c r="L39" s="1">
        <v>61001002001</v>
      </c>
      <c r="M39" s="1" t="s">
        <v>1363</v>
      </c>
      <c r="N39" s="8">
        <v>1961</v>
      </c>
      <c r="O39" s="8">
        <v>53</v>
      </c>
      <c r="P39" s="8" t="s">
        <v>4009</v>
      </c>
      <c r="Q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" s="8" t="s">
        <v>3889</v>
      </c>
      <c r="S39" s="8" t="s">
        <v>2549</v>
      </c>
      <c r="T39" s="8" t="s">
        <v>2469</v>
      </c>
      <c r="U39" s="18" t="s">
        <v>2602</v>
      </c>
      <c r="V39" s="1" t="s">
        <v>2602</v>
      </c>
      <c r="W39" s="8" t="s">
        <v>2673</v>
      </c>
      <c r="X39" s="19" t="s">
        <v>2716</v>
      </c>
      <c r="AA39" s="20">
        <v>366967.67</v>
      </c>
      <c r="AB39" s="12">
        <f t="shared" si="0"/>
        <v>26725.06</v>
      </c>
      <c r="AC39" s="17">
        <f>ROUND(1.65586^(2*EXP(-((Таблица1[[#This Row],[Площадь, кв.м]]/200)^2))-1),4)</f>
        <v>1.5464</v>
      </c>
      <c r="AD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9" s="21">
        <v>1</v>
      </c>
      <c r="AG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14464.6715</v>
      </c>
      <c r="AH39" s="34">
        <f>ROUND(Таблица1[[#This Row],[УПКС]]*Таблица1[[#This Row],[Площадь, кв.м]],2)</f>
        <v>766627.59</v>
      </c>
      <c r="AI39" s="14">
        <f>Таблица1[[#This Row],[Кадастровая стоимость, руб]]/Таблица1[[#This Row],[Действ. КС]]</f>
        <v>2.0890875482300664</v>
      </c>
      <c r="AJ39" s="20" t="s">
        <v>3996</v>
      </c>
      <c r="AK39" s="20" t="s">
        <v>3997</v>
      </c>
      <c r="AL39" s="20" t="s">
        <v>3998</v>
      </c>
      <c r="AM39" s="8" t="s">
        <v>3984</v>
      </c>
      <c r="AN39" s="8" t="s">
        <v>4036</v>
      </c>
      <c r="AO39" s="46" t="s">
        <v>4013</v>
      </c>
    </row>
    <row r="40" spans="1:41" x14ac:dyDescent="0.25">
      <c r="A40" s="1" t="s">
        <v>689</v>
      </c>
      <c r="B40" s="1" t="s">
        <v>17</v>
      </c>
      <c r="C40" s="1" t="s">
        <v>3981</v>
      </c>
      <c r="D40" s="1" t="s">
        <v>1283</v>
      </c>
      <c r="E40" s="16">
        <v>204002000000</v>
      </c>
      <c r="F40" s="16" t="s">
        <v>1005</v>
      </c>
      <c r="G40" s="8" t="s">
        <v>201</v>
      </c>
      <c r="H40" s="1">
        <v>2</v>
      </c>
      <c r="I40" s="1" t="s">
        <v>1351</v>
      </c>
      <c r="J40" s="1">
        <v>202</v>
      </c>
      <c r="K40" s="1" t="s">
        <v>1352</v>
      </c>
      <c r="L40" s="1">
        <v>61001002001</v>
      </c>
      <c r="M40" s="1" t="s">
        <v>1363</v>
      </c>
      <c r="N40" s="8">
        <v>2011</v>
      </c>
      <c r="O40" s="8">
        <v>63.7</v>
      </c>
      <c r="P40" s="8" t="s">
        <v>4009</v>
      </c>
      <c r="Q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" s="8" t="s">
        <v>3933</v>
      </c>
      <c r="S40" s="8" t="s">
        <v>2020</v>
      </c>
      <c r="T40" s="8" t="s">
        <v>1382</v>
      </c>
      <c r="V40" s="1" t="s">
        <v>2591</v>
      </c>
      <c r="W40" s="8" t="s">
        <v>2648</v>
      </c>
      <c r="X40" s="19" t="s">
        <v>2688</v>
      </c>
      <c r="AA40" s="20">
        <v>1509049.27</v>
      </c>
      <c r="AB40" s="12">
        <f t="shared" si="0"/>
        <v>26725.06</v>
      </c>
      <c r="AC40" s="17">
        <f>ROUND(1.65586^(2*EXP(-((Таблица1[[#This Row],[Площадь, кв.м]]/200)^2))-1),4)</f>
        <v>1.5023</v>
      </c>
      <c r="AD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40" s="21">
        <v>1</v>
      </c>
      <c r="AG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40149.0576</v>
      </c>
      <c r="AH40" s="34">
        <f>ROUND(Таблица1[[#This Row],[УПКС]]*Таблица1[[#This Row],[Площадь, кв.м]],2)</f>
        <v>2557494.9700000002</v>
      </c>
      <c r="AI40" s="14">
        <f>Таблица1[[#This Row],[Кадастровая стоимость, руб]]/Таблица1[[#This Row],[Действ. КС]]</f>
        <v>1.6947723449745284</v>
      </c>
      <c r="AJ40" s="20" t="s">
        <v>3996</v>
      </c>
      <c r="AK40" s="20" t="s">
        <v>3997</v>
      </c>
      <c r="AL40" s="20" t="s">
        <v>3998</v>
      </c>
      <c r="AM40" s="8" t="s">
        <v>3984</v>
      </c>
      <c r="AN40" s="8" t="s">
        <v>4036</v>
      </c>
      <c r="AO40" s="46" t="s">
        <v>4013</v>
      </c>
    </row>
    <row r="41" spans="1:41" x14ac:dyDescent="0.25">
      <c r="A41" s="1" t="s">
        <v>622</v>
      </c>
      <c r="B41" s="1" t="s">
        <v>56</v>
      </c>
      <c r="C41" s="1" t="s">
        <v>3981</v>
      </c>
      <c r="D41" s="1" t="s">
        <v>1307</v>
      </c>
      <c r="E41" s="31">
        <v>204002000000</v>
      </c>
      <c r="F41" s="31" t="s">
        <v>1005</v>
      </c>
      <c r="G41" s="18" t="s">
        <v>201</v>
      </c>
      <c r="H41" s="1">
        <v>2</v>
      </c>
      <c r="I41" s="1" t="s">
        <v>1351</v>
      </c>
      <c r="J41" s="1">
        <v>202</v>
      </c>
      <c r="K41" s="1" t="s">
        <v>1352</v>
      </c>
      <c r="L41" s="1">
        <v>61001002001</v>
      </c>
      <c r="M41" s="1" t="s">
        <v>1363</v>
      </c>
      <c r="N41" s="8">
        <v>1963</v>
      </c>
      <c r="O41" s="8">
        <v>55.3</v>
      </c>
      <c r="P41" s="8" t="s">
        <v>4009</v>
      </c>
      <c r="Q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" s="8" t="s">
        <v>3901</v>
      </c>
      <c r="S41" s="8" t="s">
        <v>1957</v>
      </c>
      <c r="T41" s="8" t="s">
        <v>1382</v>
      </c>
      <c r="V41" s="1" t="s">
        <v>2600</v>
      </c>
      <c r="X41" s="19" t="s">
        <v>2738</v>
      </c>
      <c r="Y41" s="18"/>
      <c r="Z41" s="18"/>
      <c r="AA41" s="29">
        <v>463325.82</v>
      </c>
      <c r="AB41" s="12">
        <f t="shared" si="0"/>
        <v>26725.06</v>
      </c>
      <c r="AC41" s="17">
        <f>ROUND(1.65586^(2*EXP(-((Таблица1[[#This Row],[Площадь, кв.м]]/200)^2))-1),4)</f>
        <v>1.5374000000000001</v>
      </c>
      <c r="AD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1" s="21">
        <v>1</v>
      </c>
      <c r="AG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14791.3586</v>
      </c>
      <c r="AH41" s="34">
        <f>ROUND(Таблица1[[#This Row],[УПКС]]*Таблица1[[#This Row],[Площадь, кв.м]],2)</f>
        <v>817962.13</v>
      </c>
      <c r="AI41" s="14">
        <f>Таблица1[[#This Row],[Кадастровая стоимость, руб]]/Таблица1[[#This Row],[Действ. КС]]</f>
        <v>1.7654145197433633</v>
      </c>
      <c r="AJ41" s="20" t="s">
        <v>3996</v>
      </c>
      <c r="AK41" s="20" t="s">
        <v>3997</v>
      </c>
      <c r="AL41" s="20" t="s">
        <v>3998</v>
      </c>
      <c r="AM41" s="8" t="s">
        <v>3984</v>
      </c>
      <c r="AN41" s="8" t="s">
        <v>4036</v>
      </c>
      <c r="AO41" s="46" t="s">
        <v>4013</v>
      </c>
    </row>
    <row r="42" spans="1:41" x14ac:dyDescent="0.25">
      <c r="A42" s="1" t="s">
        <v>1272</v>
      </c>
      <c r="B42" s="1" t="s">
        <v>1273</v>
      </c>
      <c r="C42" s="1" t="s">
        <v>3981</v>
      </c>
      <c r="D42" s="1" t="s">
        <v>1334</v>
      </c>
      <c r="E42" s="16">
        <v>204002000000</v>
      </c>
      <c r="F42" s="16" t="s">
        <v>1005</v>
      </c>
      <c r="G42" s="8" t="s">
        <v>201</v>
      </c>
      <c r="H42" s="1">
        <v>2</v>
      </c>
      <c r="I42" s="1" t="s">
        <v>1351</v>
      </c>
      <c r="J42" s="1">
        <v>202</v>
      </c>
      <c r="K42" s="1" t="s">
        <v>1352</v>
      </c>
      <c r="L42" s="1">
        <v>61001002004</v>
      </c>
      <c r="M42" s="1" t="s">
        <v>1367</v>
      </c>
      <c r="N42" s="8">
        <v>2004</v>
      </c>
      <c r="O42" s="8">
        <v>30</v>
      </c>
      <c r="P42" s="8" t="s">
        <v>4009</v>
      </c>
      <c r="Q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" s="8" t="s">
        <v>3934</v>
      </c>
      <c r="S42" s="8" t="s">
        <v>2576</v>
      </c>
      <c r="T42" s="8" t="s">
        <v>2469</v>
      </c>
      <c r="U42" s="18" t="s">
        <v>2602</v>
      </c>
      <c r="V42" s="1" t="s">
        <v>2602</v>
      </c>
      <c r="W42" s="8" t="s">
        <v>2683</v>
      </c>
      <c r="X42" s="19" t="s">
        <v>2724</v>
      </c>
      <c r="AA42" s="20">
        <v>53710.8</v>
      </c>
      <c r="AB42" s="12">
        <f t="shared" si="0"/>
        <v>26725.06</v>
      </c>
      <c r="AC42" s="17">
        <f>ROUND(1.65586^(2*EXP(-((Таблица1[[#This Row],[Площадь, кв.м]]/200)^2))-1),4)</f>
        <v>1.6191</v>
      </c>
      <c r="AD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42" s="21">
        <v>1</v>
      </c>
      <c r="AG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41539.722900000001</v>
      </c>
      <c r="AH42" s="34">
        <f>ROUND(Таблица1[[#This Row],[УПКС]]*Таблица1[[#This Row],[Площадь, кв.м]],2)</f>
        <v>1246191.69</v>
      </c>
      <c r="AI42" s="14">
        <f>Таблица1[[#This Row],[Кадастровая стоимость, руб]]/Таблица1[[#This Row],[Действ. КС]]</f>
        <v>23.201882861547396</v>
      </c>
      <c r="AJ42" s="20" t="s">
        <v>3996</v>
      </c>
      <c r="AK42" s="20" t="s">
        <v>3997</v>
      </c>
      <c r="AL42" s="20" t="s">
        <v>3998</v>
      </c>
      <c r="AM42" s="8" t="s">
        <v>3984</v>
      </c>
      <c r="AN42" s="8" t="s">
        <v>4036</v>
      </c>
      <c r="AO42" s="46" t="s">
        <v>4013</v>
      </c>
    </row>
    <row r="43" spans="1:41" x14ac:dyDescent="0.25">
      <c r="A43" s="1" t="s">
        <v>1274</v>
      </c>
      <c r="B43" s="1" t="s">
        <v>17</v>
      </c>
      <c r="C43" s="1" t="s">
        <v>3981</v>
      </c>
      <c r="D43" s="1" t="s">
        <v>1327</v>
      </c>
      <c r="E43" s="16">
        <v>204002000000</v>
      </c>
      <c r="F43" s="16" t="s">
        <v>1005</v>
      </c>
      <c r="G43" s="8" t="s">
        <v>201</v>
      </c>
      <c r="H43" s="1">
        <v>2</v>
      </c>
      <c r="I43" s="1" t="s">
        <v>1351</v>
      </c>
      <c r="J43" s="1">
        <v>202</v>
      </c>
      <c r="K43" s="1" t="s">
        <v>1352</v>
      </c>
      <c r="L43" s="1">
        <v>61001002004</v>
      </c>
      <c r="M43" s="1" t="s">
        <v>1367</v>
      </c>
      <c r="N43" s="8">
        <v>2006</v>
      </c>
      <c r="O43" s="8">
        <v>42.3</v>
      </c>
      <c r="P43" s="8" t="s">
        <v>4009</v>
      </c>
      <c r="Q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" s="8" t="s">
        <v>3920</v>
      </c>
      <c r="S43" s="8" t="s">
        <v>2577</v>
      </c>
      <c r="T43" s="8" t="s">
        <v>2469</v>
      </c>
      <c r="U43" s="18" t="s">
        <v>2602</v>
      </c>
      <c r="V43" s="1" t="s">
        <v>2602</v>
      </c>
      <c r="W43" s="8" t="s">
        <v>2674</v>
      </c>
      <c r="X43" s="19" t="s">
        <v>2688</v>
      </c>
      <c r="AA43" s="20">
        <v>770511.56</v>
      </c>
      <c r="AB43" s="12">
        <f t="shared" si="0"/>
        <v>26725.06</v>
      </c>
      <c r="AC43" s="17">
        <f>ROUND(1.65586^(2*EXP(-((Таблица1[[#This Row],[Площадь, кв.м]]/200)^2))-1),4)</f>
        <v>1.5844</v>
      </c>
      <c r="AD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43" s="21">
        <v>1</v>
      </c>
      <c r="AG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41072.889499999997</v>
      </c>
      <c r="AH43" s="34">
        <f>ROUND(Таблица1[[#This Row],[УПКС]]*Таблица1[[#This Row],[Площадь, кв.м]],2)</f>
        <v>1737383.23</v>
      </c>
      <c r="AI43" s="14">
        <f>Таблица1[[#This Row],[Кадастровая стоимость, руб]]/Таблица1[[#This Row],[Действ. КС]]</f>
        <v>2.2548438209025701</v>
      </c>
      <c r="AJ43" s="20" t="s">
        <v>3996</v>
      </c>
      <c r="AK43" s="20" t="s">
        <v>3997</v>
      </c>
      <c r="AL43" s="20" t="s">
        <v>3998</v>
      </c>
      <c r="AM43" s="8" t="s">
        <v>3984</v>
      </c>
      <c r="AN43" s="8" t="s">
        <v>4036</v>
      </c>
      <c r="AO43" s="46" t="s">
        <v>4013</v>
      </c>
    </row>
    <row r="44" spans="1:41" x14ac:dyDescent="0.25">
      <c r="A44" s="1" t="s">
        <v>1127</v>
      </c>
      <c r="B44" s="1" t="s">
        <v>56</v>
      </c>
      <c r="C44" s="1" t="s">
        <v>3981</v>
      </c>
      <c r="D44" s="1" t="s">
        <v>1307</v>
      </c>
      <c r="E44" s="16">
        <v>204002000000</v>
      </c>
      <c r="F44" s="16" t="s">
        <v>1005</v>
      </c>
      <c r="G44" s="8" t="s">
        <v>201</v>
      </c>
      <c r="H44" s="1">
        <v>2</v>
      </c>
      <c r="I44" s="1" t="s">
        <v>1351</v>
      </c>
      <c r="J44" s="1">
        <v>202</v>
      </c>
      <c r="K44" s="1" t="s">
        <v>1352</v>
      </c>
      <c r="L44" s="1">
        <v>61001002002</v>
      </c>
      <c r="M44" s="1" t="s">
        <v>1365</v>
      </c>
      <c r="N44" s="8">
        <v>1930</v>
      </c>
      <c r="O44" s="8">
        <v>80</v>
      </c>
      <c r="P44" s="8" t="s">
        <v>4009</v>
      </c>
      <c r="Q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" s="8" t="s">
        <v>3935</v>
      </c>
      <c r="S44" s="8" t="s">
        <v>2436</v>
      </c>
      <c r="T44" s="8" t="s">
        <v>1382</v>
      </c>
      <c r="U44" s="18"/>
      <c r="V44" s="1" t="s">
        <v>2600</v>
      </c>
      <c r="W44" s="8" t="s">
        <v>2638</v>
      </c>
      <c r="X44" s="19" t="s">
        <v>2747</v>
      </c>
      <c r="AA44" s="20">
        <v>312348.7</v>
      </c>
      <c r="AB44" s="12">
        <f t="shared" si="0"/>
        <v>26725.06</v>
      </c>
      <c r="AC44" s="17">
        <f>ROUND(1.65586^(2*EXP(-((Таблица1[[#This Row],[Площадь, кв.м]]/200)^2))-1),4)</f>
        <v>1.4263999999999999</v>
      </c>
      <c r="AD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4" s="21">
        <v>1</v>
      </c>
      <c r="AG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11436.1877</v>
      </c>
      <c r="AH44" s="34">
        <f>ROUND(Таблица1[[#This Row],[УПКС]]*Таблица1[[#This Row],[Площадь, кв.м]],2)</f>
        <v>914895.02</v>
      </c>
      <c r="AI44" s="14">
        <f>Таблица1[[#This Row],[Кадастровая стоимость, руб]]/Таблица1[[#This Row],[Действ. КС]]</f>
        <v>2.9290822084420394</v>
      </c>
      <c r="AJ44" s="20" t="s">
        <v>3996</v>
      </c>
      <c r="AK44" s="20" t="s">
        <v>3997</v>
      </c>
      <c r="AL44" s="20" t="s">
        <v>3998</v>
      </c>
      <c r="AM44" s="8" t="s">
        <v>3984</v>
      </c>
      <c r="AN44" s="8" t="s">
        <v>4036</v>
      </c>
      <c r="AO44" s="46" t="s">
        <v>4013</v>
      </c>
    </row>
    <row r="45" spans="1:41" x14ac:dyDescent="0.25">
      <c r="A45" s="1" t="s">
        <v>1164</v>
      </c>
      <c r="B45" s="1" t="s">
        <v>10</v>
      </c>
      <c r="C45" s="1" t="s">
        <v>3981</v>
      </c>
      <c r="D45" s="1" t="s">
        <v>1327</v>
      </c>
      <c r="E45" s="16">
        <v>204002000000</v>
      </c>
      <c r="F45" s="16" t="s">
        <v>1005</v>
      </c>
      <c r="G45" s="8" t="s">
        <v>1338</v>
      </c>
      <c r="H45" s="1">
        <v>2</v>
      </c>
      <c r="I45" s="1" t="s">
        <v>1349</v>
      </c>
      <c r="J45" s="1">
        <v>201</v>
      </c>
      <c r="K45" s="1" t="s">
        <v>1350</v>
      </c>
      <c r="L45" s="1">
        <v>61001006003</v>
      </c>
      <c r="M45" s="1" t="s">
        <v>1361</v>
      </c>
      <c r="N45" s="8">
        <v>2007</v>
      </c>
      <c r="O45" s="8">
        <v>233.8</v>
      </c>
      <c r="P45" s="8" t="s">
        <v>4009</v>
      </c>
      <c r="Q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" s="8" t="s">
        <v>3890</v>
      </c>
      <c r="S45" s="8" t="s">
        <v>2470</v>
      </c>
      <c r="T45" s="8" t="s">
        <v>2469</v>
      </c>
      <c r="U45" s="18" t="s">
        <v>2602</v>
      </c>
      <c r="V45" s="1" t="s">
        <v>2602</v>
      </c>
      <c r="W45" s="8" t="s">
        <v>2672</v>
      </c>
      <c r="X45" s="19" t="s">
        <v>2826</v>
      </c>
      <c r="AA45" s="20">
        <v>10026044.07</v>
      </c>
      <c r="AB45" s="12">
        <f t="shared" si="0"/>
        <v>26725.06</v>
      </c>
      <c r="AC45" s="17">
        <f>ROUND(1.65586^(2*EXP(-((Таблица1[[#This Row],[Площадь, кв.м]]/200)^2))-1),4)</f>
        <v>0.78100000000000003</v>
      </c>
      <c r="AD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45" s="21">
        <v>1</v>
      </c>
      <c r="AG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20454.826400000002</v>
      </c>
      <c r="AH45" s="34">
        <f>ROUND(Таблица1[[#This Row],[УПКС]]*Таблица1[[#This Row],[Площадь, кв.м]],2)</f>
        <v>4782338.41</v>
      </c>
      <c r="AI45" s="14">
        <f>Таблица1[[#This Row],[Кадастровая стоимость, руб]]/Таблица1[[#This Row],[Действ. КС]]</f>
        <v>0.47699156084000738</v>
      </c>
      <c r="AJ45" s="20" t="s">
        <v>3996</v>
      </c>
      <c r="AK45" s="20" t="s">
        <v>3997</v>
      </c>
      <c r="AL45" s="20" t="s">
        <v>3998</v>
      </c>
      <c r="AM45" s="8" t="s">
        <v>3984</v>
      </c>
      <c r="AN45" s="8" t="s">
        <v>4036</v>
      </c>
      <c r="AO45" s="46" t="s">
        <v>4013</v>
      </c>
    </row>
    <row r="46" spans="1:41" x14ac:dyDescent="0.25">
      <c r="A46" s="1" t="s">
        <v>3879</v>
      </c>
      <c r="B46" s="1" t="s">
        <v>19</v>
      </c>
      <c r="C46" s="1" t="s">
        <v>3981</v>
      </c>
      <c r="D46" s="1" t="s">
        <v>1327</v>
      </c>
      <c r="E46" s="31">
        <v>204002000000</v>
      </c>
      <c r="F46" s="31" t="s">
        <v>1005</v>
      </c>
      <c r="G46" s="18" t="s">
        <v>3882</v>
      </c>
      <c r="H46" s="1">
        <v>2</v>
      </c>
      <c r="I46" s="1" t="s">
        <v>1351</v>
      </c>
      <c r="J46" s="1">
        <v>202</v>
      </c>
      <c r="K46" s="1" t="s">
        <v>1352</v>
      </c>
      <c r="L46" s="1">
        <v>61001006003</v>
      </c>
      <c r="M46" s="1" t="s">
        <v>1361</v>
      </c>
      <c r="N46" s="8">
        <v>2011</v>
      </c>
      <c r="O46" s="8">
        <v>235.3</v>
      </c>
      <c r="P46" s="8" t="s">
        <v>4009</v>
      </c>
      <c r="Q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" s="8" t="s">
        <v>3980</v>
      </c>
      <c r="S46" s="28" t="s">
        <v>3884</v>
      </c>
      <c r="T46" s="28" t="s">
        <v>2469</v>
      </c>
      <c r="U46" s="30" t="s">
        <v>2602</v>
      </c>
      <c r="V46" s="1" t="s">
        <v>2602</v>
      </c>
      <c r="W46" s="28" t="s">
        <v>3887</v>
      </c>
      <c r="X46" s="19" t="s">
        <v>2737</v>
      </c>
      <c r="Y46" s="18"/>
      <c r="Z46" s="18"/>
      <c r="AA46" s="29">
        <v>8795514</v>
      </c>
      <c r="AB46" s="12">
        <f t="shared" si="0"/>
        <v>26725.06</v>
      </c>
      <c r="AC46" s="17">
        <f>ROUND(1.65586^(2*EXP(-((Таблица1[[#This Row],[Площадь, кв.м]]/200)^2))-1),4)</f>
        <v>0.77749999999999997</v>
      </c>
      <c r="AD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46" s="21">
        <v>1</v>
      </c>
      <c r="AG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20778.734199999999</v>
      </c>
      <c r="AH46" s="34">
        <f>ROUND(Таблица1[[#This Row],[УПКС]]*Таблица1[[#This Row],[Площадь, кв.м]],2)</f>
        <v>4889236.16</v>
      </c>
      <c r="AI46" s="14">
        <f>Таблица1[[#This Row],[Кадастровая стоимость, руб]]/Таблица1[[#This Row],[Действ. КС]]</f>
        <v>0.55587838982463111</v>
      </c>
      <c r="AJ46" s="20" t="s">
        <v>3996</v>
      </c>
      <c r="AK46" s="20" t="s">
        <v>3997</v>
      </c>
      <c r="AL46" s="20" t="s">
        <v>3998</v>
      </c>
      <c r="AM46" s="30" t="s">
        <v>3984</v>
      </c>
      <c r="AN46" s="8" t="s">
        <v>4036</v>
      </c>
      <c r="AO46" s="46" t="s">
        <v>4013</v>
      </c>
    </row>
    <row r="47" spans="1:41" x14ac:dyDescent="0.25">
      <c r="A47" s="1" t="s">
        <v>1214</v>
      </c>
      <c r="B47" s="1" t="s">
        <v>17</v>
      </c>
      <c r="C47" s="1" t="s">
        <v>3981</v>
      </c>
      <c r="D47" s="1" t="s">
        <v>1329</v>
      </c>
      <c r="E47" s="16">
        <v>204002000000</v>
      </c>
      <c r="F47" s="16" t="s">
        <v>1005</v>
      </c>
      <c r="G47" s="8" t="s">
        <v>201</v>
      </c>
      <c r="H47" s="1">
        <v>2</v>
      </c>
      <c r="I47" s="1" t="s">
        <v>1351</v>
      </c>
      <c r="J47" s="1">
        <v>202</v>
      </c>
      <c r="K47" s="1" t="s">
        <v>1352</v>
      </c>
      <c r="L47" s="1">
        <v>61001005000</v>
      </c>
      <c r="M47" s="1" t="s">
        <v>1358</v>
      </c>
      <c r="N47" s="8">
        <v>2012</v>
      </c>
      <c r="O47" s="8">
        <v>218.9</v>
      </c>
      <c r="P47" s="8" t="s">
        <v>4009</v>
      </c>
      <c r="Q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" s="8" t="s">
        <v>3936</v>
      </c>
      <c r="S47" s="8" t="s">
        <v>2519</v>
      </c>
      <c r="T47" s="8" t="s">
        <v>2469</v>
      </c>
      <c r="U47" s="18" t="s">
        <v>2602</v>
      </c>
      <c r="V47" s="1" t="s">
        <v>2602</v>
      </c>
      <c r="W47" s="8" t="s">
        <v>2675</v>
      </c>
      <c r="X47" s="19" t="s">
        <v>2719</v>
      </c>
      <c r="AA47" s="20">
        <v>8182482</v>
      </c>
      <c r="AB47" s="12">
        <f t="shared" si="0"/>
        <v>26725.06</v>
      </c>
      <c r="AC47" s="17">
        <f>ROUND(1.65586^(2*EXP(-((Таблица1[[#This Row],[Площадь, кв.м]]/200)^2))-1),4)</f>
        <v>0.81879999999999997</v>
      </c>
      <c r="AD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47" s="21">
        <v>1</v>
      </c>
      <c r="AG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21882.4791</v>
      </c>
      <c r="AH47" s="34">
        <f>ROUND(Таблица1[[#This Row],[УПКС]]*Таблица1[[#This Row],[Площадь, кв.м]],2)</f>
        <v>4790074.67</v>
      </c>
      <c r="AI47" s="14">
        <f>Таблица1[[#This Row],[Кадастровая стоимость, руб]]/Таблица1[[#This Row],[Действ. КС]]</f>
        <v>0.58540607483157314</v>
      </c>
      <c r="AJ47" s="20" t="s">
        <v>3996</v>
      </c>
      <c r="AK47" s="20" t="s">
        <v>3997</v>
      </c>
      <c r="AL47" s="20" t="s">
        <v>3998</v>
      </c>
      <c r="AM47" s="8" t="s">
        <v>3984</v>
      </c>
      <c r="AN47" s="8" t="s">
        <v>4036</v>
      </c>
      <c r="AO47" s="46" t="s">
        <v>4013</v>
      </c>
    </row>
    <row r="48" spans="1:41" x14ac:dyDescent="0.25">
      <c r="A48" s="1" t="s">
        <v>1177</v>
      </c>
      <c r="B48" s="1" t="s">
        <v>21</v>
      </c>
      <c r="C48" s="1" t="s">
        <v>3981</v>
      </c>
      <c r="D48" s="1" t="s">
        <v>1329</v>
      </c>
      <c r="E48" s="16">
        <v>204002000000</v>
      </c>
      <c r="F48" s="16" t="s">
        <v>1005</v>
      </c>
      <c r="G48" s="8" t="s">
        <v>201</v>
      </c>
      <c r="H48" s="1">
        <v>2</v>
      </c>
      <c r="I48" s="1" t="s">
        <v>1351</v>
      </c>
      <c r="J48" s="1">
        <v>202</v>
      </c>
      <c r="K48" s="1" t="s">
        <v>1352</v>
      </c>
      <c r="L48" s="1">
        <v>61001006003</v>
      </c>
      <c r="M48" s="1" t="s">
        <v>1361</v>
      </c>
      <c r="N48" s="8">
        <v>2009</v>
      </c>
      <c r="O48" s="8">
        <v>90.3</v>
      </c>
      <c r="P48" s="8" t="s">
        <v>4009</v>
      </c>
      <c r="Q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" s="8" t="s">
        <v>3928</v>
      </c>
      <c r="S48" s="8" t="s">
        <v>2482</v>
      </c>
      <c r="T48" s="8" t="s">
        <v>2469</v>
      </c>
      <c r="U48" s="18" t="s">
        <v>2602</v>
      </c>
      <c r="V48" s="1" t="s">
        <v>2602</v>
      </c>
      <c r="W48" s="8" t="s">
        <v>2675</v>
      </c>
      <c r="X48" s="19" t="s">
        <v>2736</v>
      </c>
      <c r="AA48" s="20">
        <v>4763095.87</v>
      </c>
      <c r="AB48" s="12">
        <f t="shared" si="0"/>
        <v>26725.06</v>
      </c>
      <c r="AC48" s="17">
        <f>ROUND(1.65586^(2*EXP(-((Таблица1[[#This Row],[Площадь, кв.м]]/200)^2))-1),4)</f>
        <v>1.3748</v>
      </c>
      <c r="AD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48" s="21">
        <v>1</v>
      </c>
      <c r="AG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36374.196400000001</v>
      </c>
      <c r="AH48" s="34">
        <f>ROUND(Таблица1[[#This Row],[УПКС]]*Таблица1[[#This Row],[Площадь, кв.м]],2)</f>
        <v>3284589.93</v>
      </c>
      <c r="AI48" s="14">
        <f>Таблица1[[#This Row],[Кадастровая стоимость, руб]]/Таблица1[[#This Row],[Действ. КС]]</f>
        <v>0.68959139594223617</v>
      </c>
      <c r="AJ48" s="20" t="s">
        <v>3996</v>
      </c>
      <c r="AK48" s="20" t="s">
        <v>3997</v>
      </c>
      <c r="AL48" s="20" t="s">
        <v>3998</v>
      </c>
      <c r="AM48" s="8" t="s">
        <v>3984</v>
      </c>
      <c r="AN48" s="8" t="s">
        <v>4036</v>
      </c>
      <c r="AO48" s="46" t="s">
        <v>4013</v>
      </c>
    </row>
    <row r="49" spans="1:41" x14ac:dyDescent="0.25">
      <c r="A49" s="1" t="s">
        <v>1216</v>
      </c>
      <c r="B49" s="1" t="s">
        <v>56</v>
      </c>
      <c r="C49" s="1" t="s">
        <v>3981</v>
      </c>
      <c r="D49" s="1" t="s">
        <v>1327</v>
      </c>
      <c r="E49" s="16">
        <v>204002000000</v>
      </c>
      <c r="F49" s="16" t="s">
        <v>1005</v>
      </c>
      <c r="G49" s="8" t="s">
        <v>201</v>
      </c>
      <c r="H49" s="1">
        <v>2</v>
      </c>
      <c r="I49" s="1" t="s">
        <v>1351</v>
      </c>
      <c r="J49" s="1">
        <v>202</v>
      </c>
      <c r="K49" s="1" t="s">
        <v>1352</v>
      </c>
      <c r="L49" s="1">
        <v>61001006003</v>
      </c>
      <c r="M49" s="1" t="s">
        <v>1361</v>
      </c>
      <c r="N49" s="8">
        <v>2007</v>
      </c>
      <c r="O49" s="8">
        <v>224.3</v>
      </c>
      <c r="P49" s="8" t="s">
        <v>4009</v>
      </c>
      <c r="Q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" s="8" t="s">
        <v>3921</v>
      </c>
      <c r="S49" s="8" t="s">
        <v>2521</v>
      </c>
      <c r="T49" s="8" t="s">
        <v>2469</v>
      </c>
      <c r="U49" s="18" t="s">
        <v>2602</v>
      </c>
      <c r="V49" s="1" t="s">
        <v>2602</v>
      </c>
      <c r="W49" s="8" t="s">
        <v>2680</v>
      </c>
      <c r="X49" s="19" t="s">
        <v>2706</v>
      </c>
      <c r="AA49" s="20">
        <v>4811748.6500000004</v>
      </c>
      <c r="AB49" s="12">
        <f t="shared" si="0"/>
        <v>26725.06</v>
      </c>
      <c r="AC49" s="17">
        <f>ROUND(1.65586^(2*EXP(-((Таблица1[[#This Row],[Площадь, кв.м]]/200)^2))-1),4)</f>
        <v>0.80449999999999999</v>
      </c>
      <c r="AD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49" s="21">
        <v>1</v>
      </c>
      <c r="AG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21070.304599999999</v>
      </c>
      <c r="AH49" s="34">
        <f>ROUND(Таблица1[[#This Row],[УПКС]]*Таблица1[[#This Row],[Площадь, кв.м]],2)</f>
        <v>4726069.32</v>
      </c>
      <c r="AI49" s="14">
        <f>Таблица1[[#This Row],[Кадастровая стоимость, руб]]/Таблица1[[#This Row],[Действ. КС]]</f>
        <v>0.98219372285790529</v>
      </c>
      <c r="AJ49" s="20" t="s">
        <v>3996</v>
      </c>
      <c r="AK49" s="20" t="s">
        <v>3997</v>
      </c>
      <c r="AL49" s="20" t="s">
        <v>3998</v>
      </c>
      <c r="AM49" s="8" t="s">
        <v>3984</v>
      </c>
      <c r="AN49" s="8" t="s">
        <v>4036</v>
      </c>
      <c r="AO49" s="46" t="s">
        <v>4013</v>
      </c>
    </row>
    <row r="50" spans="1:41" x14ac:dyDescent="0.25">
      <c r="A50" s="1" t="s">
        <v>1183</v>
      </c>
      <c r="B50" s="1" t="s">
        <v>21</v>
      </c>
      <c r="C50" s="1" t="s">
        <v>3981</v>
      </c>
      <c r="D50" s="1" t="s">
        <v>1327</v>
      </c>
      <c r="E50" s="16">
        <v>204002000000</v>
      </c>
      <c r="F50" s="16" t="s">
        <v>1005</v>
      </c>
      <c r="G50" s="8" t="s">
        <v>201</v>
      </c>
      <c r="H50" s="1">
        <v>2</v>
      </c>
      <c r="I50" s="1" t="s">
        <v>1351</v>
      </c>
      <c r="J50" s="1">
        <v>202</v>
      </c>
      <c r="K50" s="1" t="s">
        <v>1352</v>
      </c>
      <c r="L50" s="1">
        <v>61001006003</v>
      </c>
      <c r="M50" s="1" t="s">
        <v>1361</v>
      </c>
      <c r="N50" s="8">
        <v>2007</v>
      </c>
      <c r="O50" s="8">
        <v>118</v>
      </c>
      <c r="P50" s="8" t="s">
        <v>4009</v>
      </c>
      <c r="Q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" s="8" t="s">
        <v>3921</v>
      </c>
      <c r="S50" s="8" t="s">
        <v>2488</v>
      </c>
      <c r="T50" s="8" t="s">
        <v>2469</v>
      </c>
      <c r="U50" s="18" t="s">
        <v>2602</v>
      </c>
      <c r="V50" s="1" t="s">
        <v>2602</v>
      </c>
      <c r="W50" s="8" t="s">
        <v>2680</v>
      </c>
      <c r="X50" s="19" t="s">
        <v>2710</v>
      </c>
      <c r="AA50" s="20">
        <v>5867480.7800000003</v>
      </c>
      <c r="AB50" s="12">
        <f t="shared" si="0"/>
        <v>26725.06</v>
      </c>
      <c r="AC50" s="17">
        <f>ROUND(1.65586^(2*EXP(-((Таблица1[[#This Row],[Площадь, кв.м]]/200)^2))-1),4)</f>
        <v>1.2310000000000001</v>
      </c>
      <c r="AD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0" s="21">
        <v>1</v>
      </c>
      <c r="AG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32240.5779</v>
      </c>
      <c r="AH50" s="34">
        <f>ROUND(Таблица1[[#This Row],[УПКС]]*Таблица1[[#This Row],[Площадь, кв.м]],2)</f>
        <v>3804388.19</v>
      </c>
      <c r="AI50" s="14">
        <f>Таблица1[[#This Row],[Кадастровая стоимость, руб]]/Таблица1[[#This Row],[Действ. КС]]</f>
        <v>0.64838528367535608</v>
      </c>
      <c r="AJ50" s="20" t="s">
        <v>3996</v>
      </c>
      <c r="AK50" s="20" t="s">
        <v>3997</v>
      </c>
      <c r="AL50" s="20" t="s">
        <v>3998</v>
      </c>
      <c r="AM50" s="8" t="s">
        <v>3984</v>
      </c>
      <c r="AN50" s="8" t="s">
        <v>4036</v>
      </c>
      <c r="AO50" s="46" t="s">
        <v>4013</v>
      </c>
    </row>
    <row r="51" spans="1:41" x14ac:dyDescent="0.25">
      <c r="A51" s="1" t="s">
        <v>1201</v>
      </c>
      <c r="B51" s="1" t="s">
        <v>21</v>
      </c>
      <c r="C51" s="1" t="s">
        <v>3981</v>
      </c>
      <c r="D51" s="1" t="s">
        <v>1327</v>
      </c>
      <c r="E51" s="16">
        <v>204002000000</v>
      </c>
      <c r="F51" s="16" t="s">
        <v>1005</v>
      </c>
      <c r="G51" s="8" t="s">
        <v>201</v>
      </c>
      <c r="H51" s="1">
        <v>2</v>
      </c>
      <c r="I51" s="1" t="s">
        <v>1351</v>
      </c>
      <c r="J51" s="1">
        <v>202</v>
      </c>
      <c r="K51" s="1" t="s">
        <v>1352</v>
      </c>
      <c r="L51" s="1">
        <v>61001006003</v>
      </c>
      <c r="M51" s="1" t="s">
        <v>1361</v>
      </c>
      <c r="N51" s="8">
        <v>2007</v>
      </c>
      <c r="O51" s="8">
        <v>187.5</v>
      </c>
      <c r="P51" s="8" t="s">
        <v>4009</v>
      </c>
      <c r="Q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" s="8" t="s">
        <v>3921</v>
      </c>
      <c r="S51" s="8" t="s">
        <v>2506</v>
      </c>
      <c r="T51" s="8" t="s">
        <v>2469</v>
      </c>
      <c r="U51" s="18" t="s">
        <v>2602</v>
      </c>
      <c r="V51" s="1" t="s">
        <v>2602</v>
      </c>
      <c r="W51" s="8" t="s">
        <v>2680</v>
      </c>
      <c r="X51" s="19" t="s">
        <v>2700</v>
      </c>
      <c r="AA51" s="20">
        <v>8038956.3700000001</v>
      </c>
      <c r="AB51" s="12">
        <f t="shared" si="0"/>
        <v>26725.06</v>
      </c>
      <c r="AC51" s="17">
        <f>ROUND(1.65586^(2*EXP(-((Таблица1[[#This Row],[Площадь, кв.м]]/200)^2))-1),4)</f>
        <v>0.91810000000000003</v>
      </c>
      <c r="AD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1" s="21">
        <v>1</v>
      </c>
      <c r="AG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24045.552</v>
      </c>
      <c r="AH51" s="34">
        <f>ROUND(Таблица1[[#This Row],[УПКС]]*Таблица1[[#This Row],[Площадь, кв.м]],2)</f>
        <v>4508541</v>
      </c>
      <c r="AI51" s="14">
        <f>Таблица1[[#This Row],[Кадастровая стоимость, руб]]/Таблица1[[#This Row],[Действ. КС]]</f>
        <v>0.56083660521222611</v>
      </c>
      <c r="AJ51" s="20" t="s">
        <v>3996</v>
      </c>
      <c r="AK51" s="20" t="s">
        <v>3997</v>
      </c>
      <c r="AL51" s="20" t="s">
        <v>3998</v>
      </c>
      <c r="AM51" s="8" t="s">
        <v>3984</v>
      </c>
      <c r="AN51" s="8" t="s">
        <v>4036</v>
      </c>
      <c r="AO51" s="46" t="s">
        <v>4013</v>
      </c>
    </row>
    <row r="52" spans="1:41" x14ac:dyDescent="0.25">
      <c r="A52" s="1" t="s">
        <v>1186</v>
      </c>
      <c r="B52" s="1" t="s">
        <v>21</v>
      </c>
      <c r="C52" s="1" t="s">
        <v>3981</v>
      </c>
      <c r="D52" s="1" t="s">
        <v>1331</v>
      </c>
      <c r="E52" s="16">
        <v>204002000000</v>
      </c>
      <c r="F52" s="16" t="s">
        <v>1005</v>
      </c>
      <c r="G52" s="8" t="s">
        <v>201</v>
      </c>
      <c r="H52" s="1">
        <v>2</v>
      </c>
      <c r="I52" s="1" t="s">
        <v>1351</v>
      </c>
      <c r="J52" s="1">
        <v>202</v>
      </c>
      <c r="K52" s="1" t="s">
        <v>1352</v>
      </c>
      <c r="L52" s="1">
        <v>61001005000</v>
      </c>
      <c r="M52" s="1" t="s">
        <v>1358</v>
      </c>
      <c r="N52" s="8">
        <v>2009</v>
      </c>
      <c r="O52" s="8">
        <v>127.6</v>
      </c>
      <c r="P52" s="8" t="s">
        <v>4009</v>
      </c>
      <c r="Q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" s="8" t="s">
        <v>3929</v>
      </c>
      <c r="S52" s="8" t="s">
        <v>2491</v>
      </c>
      <c r="T52" s="8" t="s">
        <v>2469</v>
      </c>
      <c r="U52" s="18" t="s">
        <v>2602</v>
      </c>
      <c r="V52" s="1" t="s">
        <v>2602</v>
      </c>
      <c r="W52" s="8" t="s">
        <v>2682</v>
      </c>
      <c r="X52" s="19" t="s">
        <v>2706</v>
      </c>
      <c r="AA52" s="20">
        <v>1255348.19</v>
      </c>
      <c r="AB52" s="12">
        <f t="shared" si="0"/>
        <v>26725.06</v>
      </c>
      <c r="AC52" s="17">
        <f>ROUND(1.65586^(2*EXP(-((Таблица1[[#This Row],[Площадь, кв.м]]/200)^2))-1),4)</f>
        <v>1.1818</v>
      </c>
      <c r="AD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2" s="21">
        <v>1</v>
      </c>
      <c r="AG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31267.839100000001</v>
      </c>
      <c r="AH52" s="34">
        <f>ROUND(Таблица1[[#This Row],[УПКС]]*Таблица1[[#This Row],[Площадь, кв.м]],2)</f>
        <v>3989776.27</v>
      </c>
      <c r="AI52" s="14">
        <f>Таблица1[[#This Row],[Кадастровая стоимость, руб]]/Таблица1[[#This Row],[Действ. КС]]</f>
        <v>3.1782228243783108</v>
      </c>
      <c r="AJ52" s="20" t="s">
        <v>3996</v>
      </c>
      <c r="AK52" s="20" t="s">
        <v>3997</v>
      </c>
      <c r="AL52" s="20" t="s">
        <v>3998</v>
      </c>
      <c r="AM52" s="8" t="s">
        <v>3984</v>
      </c>
      <c r="AN52" s="8" t="s">
        <v>4036</v>
      </c>
      <c r="AO52" s="46" t="s">
        <v>4013</v>
      </c>
    </row>
    <row r="53" spans="1:41" x14ac:dyDescent="0.25">
      <c r="A53" s="1" t="s">
        <v>1205</v>
      </c>
      <c r="B53" s="1" t="s">
        <v>21</v>
      </c>
      <c r="C53" s="1" t="s">
        <v>3981</v>
      </c>
      <c r="D53" s="1" t="s">
        <v>1327</v>
      </c>
      <c r="E53" s="16">
        <v>204002000000</v>
      </c>
      <c r="F53" s="16" t="s">
        <v>1005</v>
      </c>
      <c r="G53" s="8" t="s">
        <v>201</v>
      </c>
      <c r="H53" s="1">
        <v>2</v>
      </c>
      <c r="I53" s="1" t="s">
        <v>1351</v>
      </c>
      <c r="J53" s="1">
        <v>202</v>
      </c>
      <c r="K53" s="1" t="s">
        <v>1352</v>
      </c>
      <c r="L53" s="1">
        <v>61001006003</v>
      </c>
      <c r="M53" s="1" t="s">
        <v>1361</v>
      </c>
      <c r="N53" s="8">
        <v>2009</v>
      </c>
      <c r="O53" s="8">
        <v>199.6</v>
      </c>
      <c r="P53" s="8" t="s">
        <v>4009</v>
      </c>
      <c r="Q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" s="8" t="s">
        <v>3920</v>
      </c>
      <c r="S53" s="8" t="s">
        <v>2510</v>
      </c>
      <c r="T53" s="8" t="s">
        <v>2469</v>
      </c>
      <c r="U53" s="18" t="s">
        <v>2602</v>
      </c>
      <c r="V53" s="1" t="s">
        <v>2602</v>
      </c>
      <c r="W53" s="8" t="s">
        <v>2674</v>
      </c>
      <c r="X53" s="19" t="s">
        <v>2712</v>
      </c>
      <c r="AA53" s="20">
        <v>8777166.1799999997</v>
      </c>
      <c r="AB53" s="12">
        <f t="shared" si="0"/>
        <v>26725.06</v>
      </c>
      <c r="AC53" s="17">
        <f>ROUND(1.65586^(2*EXP(-((Таблица1[[#This Row],[Площадь, кв.м]]/200)^2))-1),4)</f>
        <v>0.87649999999999995</v>
      </c>
      <c r="AD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3" s="21">
        <v>1</v>
      </c>
      <c r="AG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23190.269899999999</v>
      </c>
      <c r="AH53" s="34">
        <f>ROUND(Таблица1[[#This Row],[УПКС]]*Таблица1[[#This Row],[Площадь, кв.м]],2)</f>
        <v>4628777.87</v>
      </c>
      <c r="AI53" s="14">
        <f>Таблица1[[#This Row],[Кадастровая стоимость, руб]]/Таблица1[[#This Row],[Действ. КС]]</f>
        <v>0.52736586901445681</v>
      </c>
      <c r="AJ53" s="20" t="s">
        <v>3996</v>
      </c>
      <c r="AK53" s="20" t="s">
        <v>3997</v>
      </c>
      <c r="AL53" s="20" t="s">
        <v>3998</v>
      </c>
      <c r="AM53" s="8" t="s">
        <v>3984</v>
      </c>
      <c r="AN53" s="8" t="s">
        <v>4036</v>
      </c>
      <c r="AO53" s="46" t="s">
        <v>4013</v>
      </c>
    </row>
    <row r="54" spans="1:41" x14ac:dyDescent="0.25">
      <c r="A54" s="1" t="s">
        <v>1197</v>
      </c>
      <c r="B54" s="1" t="s">
        <v>21</v>
      </c>
      <c r="C54" s="1" t="s">
        <v>3981</v>
      </c>
      <c r="D54" s="1" t="s">
        <v>1327</v>
      </c>
      <c r="E54" s="16">
        <v>204002000000</v>
      </c>
      <c r="F54" s="16" t="s">
        <v>1005</v>
      </c>
      <c r="G54" s="18" t="s">
        <v>201</v>
      </c>
      <c r="H54" s="1">
        <v>2</v>
      </c>
      <c r="I54" s="1" t="s">
        <v>1351</v>
      </c>
      <c r="J54" s="1">
        <v>202</v>
      </c>
      <c r="K54" s="1" t="s">
        <v>1352</v>
      </c>
      <c r="L54" s="1">
        <v>61001006000</v>
      </c>
      <c r="M54" s="1" t="s">
        <v>1369</v>
      </c>
      <c r="N54" s="18">
        <v>2009</v>
      </c>
      <c r="O54" s="8">
        <v>165.8</v>
      </c>
      <c r="P54" s="8" t="s">
        <v>4009</v>
      </c>
      <c r="Q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" s="8" t="s">
        <v>3921</v>
      </c>
      <c r="S54" s="8" t="s">
        <v>2502</v>
      </c>
      <c r="T54" s="8" t="s">
        <v>2469</v>
      </c>
      <c r="U54" s="18" t="s">
        <v>2602</v>
      </c>
      <c r="V54" s="1" t="s">
        <v>2602</v>
      </c>
      <c r="W54" s="8" t="s">
        <v>2680</v>
      </c>
      <c r="X54" s="51" t="s">
        <v>2698</v>
      </c>
      <c r="Y54" s="18"/>
      <c r="Z54" s="18"/>
      <c r="AA54" s="20">
        <v>7290852.4699999997</v>
      </c>
      <c r="AB54" s="12">
        <f t="shared" si="0"/>
        <v>26725.06</v>
      </c>
      <c r="AC54" s="17">
        <f>ROUND(1.65586^(2*EXP(-((Таблица1[[#This Row],[Площадь, кв.м]]/200)^2))-1),4)</f>
        <v>1.0029999999999999</v>
      </c>
      <c r="AD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4" s="21">
        <v>1</v>
      </c>
      <c r="AG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26537.182799999999</v>
      </c>
      <c r="AH54" s="34">
        <f>ROUND(Таблица1[[#This Row],[УПКС]]*Таблица1[[#This Row],[Площадь, кв.м]],2)</f>
        <v>4399864.91</v>
      </c>
      <c r="AI54" s="14">
        <f>Таблица1[[#This Row],[Кадастровая стоимость, руб]]/Таблица1[[#This Row],[Действ. КС]]</f>
        <v>0.6034774298484743</v>
      </c>
      <c r="AJ54" s="20" t="s">
        <v>3996</v>
      </c>
      <c r="AK54" s="20" t="s">
        <v>3997</v>
      </c>
      <c r="AL54" s="20" t="s">
        <v>3998</v>
      </c>
      <c r="AM54" s="8" t="s">
        <v>3984</v>
      </c>
      <c r="AN54" s="8" t="s">
        <v>4036</v>
      </c>
      <c r="AO54" s="46" t="s">
        <v>4013</v>
      </c>
    </row>
    <row r="55" spans="1:41" x14ac:dyDescent="0.25">
      <c r="A55" s="1" t="s">
        <v>1264</v>
      </c>
      <c r="B55" s="1" t="s">
        <v>17</v>
      </c>
      <c r="C55" s="1" t="s">
        <v>3981</v>
      </c>
      <c r="D55" s="1" t="s">
        <v>1327</v>
      </c>
      <c r="E55" s="16">
        <v>204002000000</v>
      </c>
      <c r="F55" s="16" t="s">
        <v>1005</v>
      </c>
      <c r="G55" s="8" t="s">
        <v>201</v>
      </c>
      <c r="H55" s="1">
        <v>2</v>
      </c>
      <c r="I55" s="1" t="s">
        <v>1351</v>
      </c>
      <c r="J55" s="1">
        <v>202</v>
      </c>
      <c r="K55" s="1" t="s">
        <v>1352</v>
      </c>
      <c r="L55" s="1">
        <v>61001002000</v>
      </c>
      <c r="M55" s="1" t="s">
        <v>1364</v>
      </c>
      <c r="N55" s="8">
        <v>2010</v>
      </c>
      <c r="O55" s="8">
        <v>129.9</v>
      </c>
      <c r="P55" s="8" t="s">
        <v>4009</v>
      </c>
      <c r="Q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" s="8" t="s">
        <v>3920</v>
      </c>
      <c r="S55" s="8" t="s">
        <v>2568</v>
      </c>
      <c r="T55" s="8" t="s">
        <v>2469</v>
      </c>
      <c r="U55" s="18" t="s">
        <v>2602</v>
      </c>
      <c r="V55" s="1" t="s">
        <v>2602</v>
      </c>
      <c r="W55" s="8" t="s">
        <v>2674</v>
      </c>
      <c r="X55" s="19" t="s">
        <v>2838</v>
      </c>
      <c r="AA55" s="20">
        <v>1312515.83</v>
      </c>
      <c r="AB55" s="12">
        <f t="shared" si="0"/>
        <v>26725.06</v>
      </c>
      <c r="AC55" s="17">
        <f>ROUND(1.65586^(2*EXP(-((Таблица1[[#This Row],[Площадь, кв.м]]/200)^2))-1),4)</f>
        <v>1.1701999999999999</v>
      </c>
      <c r="AD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5" s="21">
        <v>1</v>
      </c>
      <c r="AG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30960.928599999999</v>
      </c>
      <c r="AH55" s="34">
        <f>ROUND(Таблица1[[#This Row],[УПКС]]*Таблица1[[#This Row],[Площадь, кв.м]],2)</f>
        <v>4021824.63</v>
      </c>
      <c r="AI55" s="14">
        <f>Таблица1[[#This Row],[Кадастровая стоимость, руб]]/Таблица1[[#This Row],[Действ. КС]]</f>
        <v>3.0642103798473803</v>
      </c>
      <c r="AJ55" s="20" t="s">
        <v>3996</v>
      </c>
      <c r="AK55" s="20" t="s">
        <v>3997</v>
      </c>
      <c r="AL55" s="20" t="s">
        <v>3998</v>
      </c>
      <c r="AM55" s="8" t="s">
        <v>3984</v>
      </c>
      <c r="AN55" s="8" t="s">
        <v>4036</v>
      </c>
      <c r="AO55" s="46" t="s">
        <v>4013</v>
      </c>
    </row>
    <row r="56" spans="1:41" x14ac:dyDescent="0.25">
      <c r="A56" s="1" t="s">
        <v>1262</v>
      </c>
      <c r="B56" s="1" t="s">
        <v>21</v>
      </c>
      <c r="C56" s="1" t="s">
        <v>3981</v>
      </c>
      <c r="D56" s="1" t="s">
        <v>1330</v>
      </c>
      <c r="E56" s="16">
        <v>204002000000</v>
      </c>
      <c r="F56" s="16" t="s">
        <v>1005</v>
      </c>
      <c r="G56" s="8" t="s">
        <v>201</v>
      </c>
      <c r="H56" s="1">
        <v>2</v>
      </c>
      <c r="I56" s="1" t="s">
        <v>1351</v>
      </c>
      <c r="J56" s="1">
        <v>202</v>
      </c>
      <c r="K56" s="1" t="s">
        <v>1352</v>
      </c>
      <c r="L56" s="1">
        <v>61001002000</v>
      </c>
      <c r="M56" s="1" t="s">
        <v>1364</v>
      </c>
      <c r="N56" s="8">
        <v>2005</v>
      </c>
      <c r="O56" s="8">
        <v>121.1</v>
      </c>
      <c r="P56" s="8" t="s">
        <v>4009</v>
      </c>
      <c r="Q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" s="8" t="s">
        <v>3922</v>
      </c>
      <c r="S56" s="8" t="s">
        <v>2566</v>
      </c>
      <c r="T56" s="8" t="s">
        <v>2469</v>
      </c>
      <c r="U56" s="18" t="s">
        <v>2602</v>
      </c>
      <c r="V56" s="1" t="s">
        <v>2602</v>
      </c>
      <c r="W56" s="8" t="s">
        <v>2628</v>
      </c>
      <c r="X56" s="19" t="s">
        <v>2787</v>
      </c>
      <c r="AA56" s="20">
        <v>1062600.18</v>
      </c>
      <c r="AB56" s="12">
        <f t="shared" si="0"/>
        <v>26725.06</v>
      </c>
      <c r="AC56" s="17">
        <f>ROUND(1.65586^(2*EXP(-((Таблица1[[#This Row],[Площадь, кв.м]]/200)^2))-1),4)</f>
        <v>1.2150000000000001</v>
      </c>
      <c r="AD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56" s="21">
        <v>1</v>
      </c>
      <c r="AG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31496.819500000001</v>
      </c>
      <c r="AH56" s="34">
        <f>ROUND(Таблица1[[#This Row],[УПКС]]*Таблица1[[#This Row],[Площадь, кв.м]],2)</f>
        <v>3814264.84</v>
      </c>
      <c r="AI56" s="14">
        <f>Таблица1[[#This Row],[Кадастровая стоимость, руб]]/Таблица1[[#This Row],[Действ. КС]]</f>
        <v>3.5895578711458529</v>
      </c>
      <c r="AJ56" s="20" t="s">
        <v>3996</v>
      </c>
      <c r="AK56" s="20" t="s">
        <v>3997</v>
      </c>
      <c r="AL56" s="20" t="s">
        <v>3998</v>
      </c>
      <c r="AM56" s="8" t="s">
        <v>3984</v>
      </c>
      <c r="AN56" s="8" t="s">
        <v>4036</v>
      </c>
      <c r="AO56" s="46" t="s">
        <v>4013</v>
      </c>
    </row>
    <row r="57" spans="1:41" x14ac:dyDescent="0.25">
      <c r="A57" s="1" t="s">
        <v>1235</v>
      </c>
      <c r="B57" s="1" t="s">
        <v>1236</v>
      </c>
      <c r="C57" s="1" t="s">
        <v>3981</v>
      </c>
      <c r="D57" s="1" t="s">
        <v>1328</v>
      </c>
      <c r="E57" s="16">
        <v>204002000000</v>
      </c>
      <c r="F57" s="16" t="s">
        <v>1005</v>
      </c>
      <c r="G57" s="8" t="s">
        <v>201</v>
      </c>
      <c r="H57" s="1">
        <v>2</v>
      </c>
      <c r="I57" s="1" t="s">
        <v>1351</v>
      </c>
      <c r="J57" s="1">
        <v>202</v>
      </c>
      <c r="K57" s="1" t="s">
        <v>1352</v>
      </c>
      <c r="L57" s="1">
        <v>61001001001</v>
      </c>
      <c r="M57" s="1" t="s">
        <v>1362</v>
      </c>
      <c r="N57" s="8">
        <v>1983</v>
      </c>
      <c r="O57" s="8">
        <v>41.1</v>
      </c>
      <c r="P57" s="8" t="s">
        <v>4009</v>
      </c>
      <c r="Q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" s="8" t="s">
        <v>3901</v>
      </c>
      <c r="S57" s="8" t="s">
        <v>2540</v>
      </c>
      <c r="T57" s="8" t="s">
        <v>2469</v>
      </c>
      <c r="U57" s="18" t="s">
        <v>2602</v>
      </c>
      <c r="V57" s="1" t="s">
        <v>2602</v>
      </c>
      <c r="W57" s="8" t="s">
        <v>2673</v>
      </c>
      <c r="X57" s="19" t="s">
        <v>2720</v>
      </c>
      <c r="AA57" s="20">
        <v>1943126.46</v>
      </c>
      <c r="AB57" s="12">
        <f t="shared" si="0"/>
        <v>26725.06</v>
      </c>
      <c r="AC57" s="17">
        <f>ROUND(1.65586^(2*EXP(-((Таблица1[[#This Row],[Площадь, кв.м]]/200)^2))-1),4)</f>
        <v>1.5882000000000001</v>
      </c>
      <c r="AD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0.68</v>
      </c>
      <c r="AF57" s="21">
        <v>1</v>
      </c>
      <c r="AG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28862.4234</v>
      </c>
      <c r="AH57" s="34">
        <f>ROUND(Таблица1[[#This Row],[УПКС]]*Таблица1[[#This Row],[Площадь, кв.м]],2)</f>
        <v>1186245.6000000001</v>
      </c>
      <c r="AI57" s="14">
        <f>Таблица1[[#This Row],[Кадастровая стоимость, руб]]/Таблица1[[#This Row],[Действ. КС]]</f>
        <v>0.61048296362553789</v>
      </c>
      <c r="AJ57" s="20" t="s">
        <v>3996</v>
      </c>
      <c r="AK57" s="20" t="s">
        <v>3997</v>
      </c>
      <c r="AL57" s="20" t="s">
        <v>3998</v>
      </c>
      <c r="AM57" s="8" t="s">
        <v>3984</v>
      </c>
      <c r="AN57" s="8" t="s">
        <v>4036</v>
      </c>
      <c r="AO57" s="46" t="s">
        <v>4013</v>
      </c>
    </row>
    <row r="58" spans="1:41" x14ac:dyDescent="0.25">
      <c r="A58" s="1" t="s">
        <v>1254</v>
      </c>
      <c r="B58" s="1" t="s">
        <v>17</v>
      </c>
      <c r="C58" s="1" t="s">
        <v>3981</v>
      </c>
      <c r="D58" s="1" t="s">
        <v>1330</v>
      </c>
      <c r="E58" s="16">
        <v>204002000000</v>
      </c>
      <c r="F58" s="16" t="s">
        <v>1005</v>
      </c>
      <c r="G58" s="8" t="s">
        <v>201</v>
      </c>
      <c r="H58" s="1">
        <v>2</v>
      </c>
      <c r="I58" s="1" t="s">
        <v>1351</v>
      </c>
      <c r="J58" s="1">
        <v>202</v>
      </c>
      <c r="K58" s="1" t="s">
        <v>1352</v>
      </c>
      <c r="L58" s="1">
        <v>61001002001</v>
      </c>
      <c r="M58" s="1" t="s">
        <v>1363</v>
      </c>
      <c r="N58" s="8">
        <v>2011</v>
      </c>
      <c r="O58" s="8">
        <v>87.1</v>
      </c>
      <c r="P58" s="8" t="s">
        <v>4009</v>
      </c>
      <c r="Q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" s="8" t="s">
        <v>3937</v>
      </c>
      <c r="S58" s="8" t="s">
        <v>2558</v>
      </c>
      <c r="T58" s="8" t="s">
        <v>2469</v>
      </c>
      <c r="U58" s="18" t="s">
        <v>2602</v>
      </c>
      <c r="V58" s="1" t="s">
        <v>2602</v>
      </c>
      <c r="W58" s="8" t="s">
        <v>2677</v>
      </c>
      <c r="X58" s="19" t="s">
        <v>2731</v>
      </c>
      <c r="AA58" s="20">
        <v>1705530.51</v>
      </c>
      <c r="AB58" s="12">
        <f t="shared" si="0"/>
        <v>26725.06</v>
      </c>
      <c r="AC58" s="17">
        <f>ROUND(1.65586^(2*EXP(-((Таблица1[[#This Row],[Площадь, кв.м]]/200)^2))-1),4)</f>
        <v>1.3911</v>
      </c>
      <c r="AD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8" s="21">
        <v>1</v>
      </c>
      <c r="AG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37177.231</v>
      </c>
      <c r="AH58" s="34">
        <f>ROUND(Таблица1[[#This Row],[УПКС]]*Таблица1[[#This Row],[Площадь, кв.м]],2)</f>
        <v>3238136.82</v>
      </c>
      <c r="AI58" s="14">
        <f>Таблица1[[#This Row],[Кадастровая стоимость, руб]]/Таблица1[[#This Row],[Действ. КС]]</f>
        <v>1.8986097293562927</v>
      </c>
      <c r="AJ58" s="20" t="s">
        <v>3996</v>
      </c>
      <c r="AK58" s="20" t="s">
        <v>3997</v>
      </c>
      <c r="AL58" s="20" t="s">
        <v>3998</v>
      </c>
      <c r="AM58" s="8" t="s">
        <v>3984</v>
      </c>
      <c r="AN58" s="8" t="s">
        <v>4036</v>
      </c>
      <c r="AO58" s="46" t="s">
        <v>4013</v>
      </c>
    </row>
    <row r="59" spans="1:41" x14ac:dyDescent="0.25">
      <c r="A59" s="1" t="s">
        <v>815</v>
      </c>
      <c r="B59" s="1" t="s">
        <v>17</v>
      </c>
      <c r="C59" s="1" t="s">
        <v>3981</v>
      </c>
      <c r="D59" s="1" t="s">
        <v>1281</v>
      </c>
      <c r="E59" s="16">
        <v>204002000000</v>
      </c>
      <c r="F59" s="16" t="s">
        <v>1005</v>
      </c>
      <c r="G59" s="8" t="s">
        <v>201</v>
      </c>
      <c r="H59" s="1">
        <v>2</v>
      </c>
      <c r="I59" s="1" t="s">
        <v>1351</v>
      </c>
      <c r="J59" s="1">
        <v>202</v>
      </c>
      <c r="K59" s="1" t="s">
        <v>1352</v>
      </c>
      <c r="L59" s="1">
        <v>61001002001</v>
      </c>
      <c r="M59" s="1" t="s">
        <v>1363</v>
      </c>
      <c r="N59" s="8">
        <v>1993</v>
      </c>
      <c r="O59" s="8">
        <v>81.3</v>
      </c>
      <c r="P59" s="8" t="s">
        <v>4009</v>
      </c>
      <c r="Q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" s="8" t="s">
        <v>3900</v>
      </c>
      <c r="S59" s="8" t="s">
        <v>2139</v>
      </c>
      <c r="T59" s="8" t="s">
        <v>1382</v>
      </c>
      <c r="U59" s="18"/>
      <c r="V59" s="1" t="s">
        <v>2589</v>
      </c>
      <c r="W59" s="8" t="s">
        <v>2604</v>
      </c>
      <c r="X59" s="19"/>
      <c r="AA59" s="20">
        <v>1037072.75</v>
      </c>
      <c r="AB59" s="12">
        <f t="shared" si="0"/>
        <v>26725.06</v>
      </c>
      <c r="AC59" s="17">
        <f>ROUND(1.65586^(2*EXP(-((Таблица1[[#This Row],[Площадь, кв.м]]/200)^2))-1),4)</f>
        <v>1.4200999999999999</v>
      </c>
      <c r="AD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59" s="21">
        <v>1</v>
      </c>
      <c r="AG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32259.419099999999</v>
      </c>
      <c r="AH59" s="34">
        <f>ROUND(Таблица1[[#This Row],[УПКС]]*Таблица1[[#This Row],[Площадь, кв.м]],2)</f>
        <v>2622690.77</v>
      </c>
      <c r="AI59" s="14">
        <f>Таблица1[[#This Row],[Кадастровая стоимость, руб]]/Таблица1[[#This Row],[Действ. КС]]</f>
        <v>2.5289361522612563</v>
      </c>
      <c r="AJ59" s="20" t="s">
        <v>3996</v>
      </c>
      <c r="AK59" s="20" t="s">
        <v>3997</v>
      </c>
      <c r="AL59" s="20" t="s">
        <v>3998</v>
      </c>
      <c r="AM59" s="8" t="s">
        <v>3984</v>
      </c>
      <c r="AN59" s="8" t="s">
        <v>4036</v>
      </c>
      <c r="AO59" s="46" t="s">
        <v>4013</v>
      </c>
    </row>
    <row r="60" spans="1:41" x14ac:dyDescent="0.25">
      <c r="A60" s="1" t="s">
        <v>911</v>
      </c>
      <c r="B60" s="1" t="s">
        <v>17</v>
      </c>
      <c r="C60" s="1" t="s">
        <v>3981</v>
      </c>
      <c r="D60" s="1" t="s">
        <v>1283</v>
      </c>
      <c r="E60" s="16">
        <v>204002000000</v>
      </c>
      <c r="F60" s="16" t="s">
        <v>1005</v>
      </c>
      <c r="G60" s="8" t="s">
        <v>201</v>
      </c>
      <c r="H60" s="1">
        <v>2</v>
      </c>
      <c r="I60" s="1" t="s">
        <v>1351</v>
      </c>
      <c r="J60" s="1">
        <v>202</v>
      </c>
      <c r="K60" s="1" t="s">
        <v>1352</v>
      </c>
      <c r="L60" s="1">
        <v>61001002001</v>
      </c>
      <c r="M60" s="1" t="s">
        <v>1363</v>
      </c>
      <c r="N60" s="8">
        <v>2010</v>
      </c>
      <c r="O60" s="8">
        <v>104.4</v>
      </c>
      <c r="P60" s="8" t="s">
        <v>4009</v>
      </c>
      <c r="Q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" s="8" t="s">
        <v>3933</v>
      </c>
      <c r="S60" s="8" t="s">
        <v>2230</v>
      </c>
      <c r="T60" s="8" t="s">
        <v>1382</v>
      </c>
      <c r="V60" s="1" t="s">
        <v>2591</v>
      </c>
      <c r="W60" s="8" t="s">
        <v>2648</v>
      </c>
      <c r="X60" s="19" t="s">
        <v>2716</v>
      </c>
      <c r="AA60" s="20">
        <v>2382114.73</v>
      </c>
      <c r="AB60" s="12">
        <f t="shared" si="0"/>
        <v>26725.06</v>
      </c>
      <c r="AC60" s="17">
        <f>ROUND(1.65586^(2*EXP(-((Таблица1[[#This Row],[Площадь, кв.м]]/200)^2))-1),4)</f>
        <v>1.3018000000000001</v>
      </c>
      <c r="AD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60" s="21">
        <v>1</v>
      </c>
      <c r="AG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34442.776299999998</v>
      </c>
      <c r="AH60" s="34">
        <f>ROUND(Таблица1[[#This Row],[УПКС]]*Таблица1[[#This Row],[Площадь, кв.м]],2)</f>
        <v>3595825.85</v>
      </c>
      <c r="AI60" s="14">
        <f>Таблица1[[#This Row],[Кадастровая стоимость, руб]]/Таблица1[[#This Row],[Действ. КС]]</f>
        <v>1.5095099344774212</v>
      </c>
      <c r="AJ60" s="20" t="s">
        <v>3996</v>
      </c>
      <c r="AK60" s="20" t="s">
        <v>3997</v>
      </c>
      <c r="AL60" s="20" t="s">
        <v>3998</v>
      </c>
      <c r="AM60" s="8" t="s">
        <v>3984</v>
      </c>
      <c r="AN60" s="8" t="s">
        <v>4036</v>
      </c>
      <c r="AO60" s="46" t="s">
        <v>4013</v>
      </c>
    </row>
    <row r="61" spans="1:41" x14ac:dyDescent="0.25">
      <c r="A61" s="1" t="s">
        <v>915</v>
      </c>
      <c r="B61" s="1" t="s">
        <v>17</v>
      </c>
      <c r="C61" s="1" t="s">
        <v>3981</v>
      </c>
      <c r="D61" s="1" t="s">
        <v>1283</v>
      </c>
      <c r="E61" s="16">
        <v>204002000000</v>
      </c>
      <c r="F61" s="16" t="s">
        <v>1005</v>
      </c>
      <c r="G61" s="8" t="s">
        <v>201</v>
      </c>
      <c r="H61" s="1">
        <v>2</v>
      </c>
      <c r="I61" s="1" t="s">
        <v>1351</v>
      </c>
      <c r="J61" s="1">
        <v>202</v>
      </c>
      <c r="K61" s="1" t="s">
        <v>1352</v>
      </c>
      <c r="L61" s="1">
        <v>61001002001</v>
      </c>
      <c r="M61" s="1" t="s">
        <v>1363</v>
      </c>
      <c r="N61" s="8">
        <v>2011</v>
      </c>
      <c r="O61" s="8">
        <v>104.7</v>
      </c>
      <c r="P61" s="8" t="s">
        <v>4009</v>
      </c>
      <c r="Q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" s="8" t="s">
        <v>3915</v>
      </c>
      <c r="S61" s="8" t="s">
        <v>2234</v>
      </c>
      <c r="T61" s="8" t="s">
        <v>1382</v>
      </c>
      <c r="V61" s="1" t="s">
        <v>2591</v>
      </c>
      <c r="W61" s="8" t="s">
        <v>2609</v>
      </c>
      <c r="X61" s="19" t="s">
        <v>2729</v>
      </c>
      <c r="AA61" s="20">
        <v>2451827.2599999998</v>
      </c>
      <c r="AB61" s="12">
        <f t="shared" si="0"/>
        <v>26725.06</v>
      </c>
      <c r="AC61" s="17">
        <f>ROUND(1.65586^(2*EXP(-((Таблица1[[#This Row],[Площадь, кв.м]]/200)^2))-1),4)</f>
        <v>1.3002</v>
      </c>
      <c r="AD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1" s="21">
        <v>1</v>
      </c>
      <c r="AG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34747.923000000003</v>
      </c>
      <c r="AH61" s="34">
        <f>ROUND(Таблица1[[#This Row],[УПКС]]*Таблица1[[#This Row],[Площадь, кв.м]],2)</f>
        <v>3638107.54</v>
      </c>
      <c r="AI61" s="14">
        <f>Таблица1[[#This Row],[Кадастровая стоимость, руб]]/Таблица1[[#This Row],[Действ. КС]]</f>
        <v>1.4838351785027468</v>
      </c>
      <c r="AJ61" s="20" t="s">
        <v>3996</v>
      </c>
      <c r="AK61" s="20" t="s">
        <v>3997</v>
      </c>
      <c r="AL61" s="20" t="s">
        <v>3998</v>
      </c>
      <c r="AM61" s="8" t="s">
        <v>3984</v>
      </c>
      <c r="AN61" s="8" t="s">
        <v>4036</v>
      </c>
      <c r="AO61" s="46" t="s">
        <v>4013</v>
      </c>
    </row>
    <row r="62" spans="1:41" x14ac:dyDescent="0.25">
      <c r="A62" s="1" t="s">
        <v>1202</v>
      </c>
      <c r="B62" s="1" t="s">
        <v>21</v>
      </c>
      <c r="C62" s="1" t="s">
        <v>3981</v>
      </c>
      <c r="D62" s="1" t="s">
        <v>1327</v>
      </c>
      <c r="E62" s="16">
        <v>204002000000</v>
      </c>
      <c r="F62" s="16" t="s">
        <v>1005</v>
      </c>
      <c r="G62" s="8" t="s">
        <v>201</v>
      </c>
      <c r="H62" s="1">
        <v>2</v>
      </c>
      <c r="I62" s="1" t="s">
        <v>1351</v>
      </c>
      <c r="J62" s="1">
        <v>202</v>
      </c>
      <c r="K62" s="1" t="s">
        <v>1352</v>
      </c>
      <c r="L62" s="1">
        <v>61001005000</v>
      </c>
      <c r="M62" s="1" t="s">
        <v>1358</v>
      </c>
      <c r="N62" s="8">
        <v>2006</v>
      </c>
      <c r="O62" s="8">
        <v>190.2</v>
      </c>
      <c r="P62" s="8" t="s">
        <v>4009</v>
      </c>
      <c r="Q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" s="8" t="s">
        <v>3920</v>
      </c>
      <c r="S62" s="8" t="s">
        <v>2507</v>
      </c>
      <c r="T62" s="8" t="s">
        <v>2469</v>
      </c>
      <c r="U62" s="18" t="s">
        <v>2602</v>
      </c>
      <c r="V62" s="1" t="s">
        <v>2602</v>
      </c>
      <c r="W62" s="8" t="s">
        <v>2674</v>
      </c>
      <c r="X62" s="19" t="s">
        <v>2758</v>
      </c>
      <c r="AA62" s="20">
        <v>1719496.24</v>
      </c>
      <c r="AB62" s="12">
        <f t="shared" si="0"/>
        <v>26725.06</v>
      </c>
      <c r="AC62" s="17">
        <f>ROUND(1.65586^(2*EXP(-((Таблица1[[#This Row],[Площадь, кв.м]]/200)^2))-1),4)</f>
        <v>0.90839999999999999</v>
      </c>
      <c r="AD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62" s="21">
        <v>1</v>
      </c>
      <c r="AG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23548.733199999999</v>
      </c>
      <c r="AH62" s="34">
        <f>ROUND(Таблица1[[#This Row],[УПКС]]*Таблица1[[#This Row],[Площадь, кв.м]],2)</f>
        <v>4478969.05</v>
      </c>
      <c r="AI62" s="14">
        <f>Таблица1[[#This Row],[Кадастровая стоимость, руб]]/Таблица1[[#This Row],[Действ. КС]]</f>
        <v>2.6048146810719399</v>
      </c>
      <c r="AJ62" s="20" t="s">
        <v>3996</v>
      </c>
      <c r="AK62" s="20" t="s">
        <v>3997</v>
      </c>
      <c r="AL62" s="20" t="s">
        <v>3998</v>
      </c>
      <c r="AM62" s="8" t="s">
        <v>3984</v>
      </c>
      <c r="AN62" s="8" t="s">
        <v>4036</v>
      </c>
      <c r="AO62" s="46" t="s">
        <v>4013</v>
      </c>
    </row>
    <row r="63" spans="1:41" x14ac:dyDescent="0.25">
      <c r="A63" s="1" t="s">
        <v>1279</v>
      </c>
      <c r="B63" s="1" t="s">
        <v>21</v>
      </c>
      <c r="C63" s="1" t="s">
        <v>3981</v>
      </c>
      <c r="D63" s="1" t="s">
        <v>1328</v>
      </c>
      <c r="E63" s="16">
        <v>204002000000</v>
      </c>
      <c r="F63" s="16" t="s">
        <v>1005</v>
      </c>
      <c r="G63" s="8" t="s">
        <v>201</v>
      </c>
      <c r="H63" s="1">
        <v>2</v>
      </c>
      <c r="I63" s="1" t="s">
        <v>1351</v>
      </c>
      <c r="J63" s="1">
        <v>202</v>
      </c>
      <c r="K63" s="1" t="s">
        <v>1352</v>
      </c>
      <c r="L63" s="1">
        <v>61001002005</v>
      </c>
      <c r="M63" s="1" t="s">
        <v>1377</v>
      </c>
      <c r="N63" s="8">
        <v>2007</v>
      </c>
      <c r="O63" s="8">
        <v>270.2</v>
      </c>
      <c r="P63" s="8" t="s">
        <v>4009</v>
      </c>
      <c r="Q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" s="8" t="s">
        <v>3920</v>
      </c>
      <c r="S63" s="8" t="s">
        <v>2582</v>
      </c>
      <c r="T63" s="8" t="s">
        <v>2469</v>
      </c>
      <c r="U63" s="18" t="s">
        <v>2602</v>
      </c>
      <c r="V63" s="1" t="s">
        <v>2602</v>
      </c>
      <c r="W63" s="8" t="s">
        <v>2674</v>
      </c>
      <c r="X63" s="19" t="s">
        <v>2716</v>
      </c>
      <c r="AA63" s="20">
        <v>2515080.92</v>
      </c>
      <c r="AB63" s="12">
        <f t="shared" si="0"/>
        <v>26725.06</v>
      </c>
      <c r="AC63" s="17">
        <f>ROUND(1.65586^(2*EXP(-((Таблица1[[#This Row],[Площадь, кв.м]]/200)^2))-1),4)</f>
        <v>0.71050000000000002</v>
      </c>
      <c r="AD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63" s="21">
        <v>1</v>
      </c>
      <c r="AG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18608.392</v>
      </c>
      <c r="AH63" s="34">
        <f>ROUND(Таблица1[[#This Row],[УПКС]]*Таблица1[[#This Row],[Площадь, кв.м]],2)</f>
        <v>5027987.5199999996</v>
      </c>
      <c r="AI63" s="14">
        <f>Таблица1[[#This Row],[Кадастровая стоимость, руб]]/Таблица1[[#This Row],[Действ. КС]]</f>
        <v>1.9991354870601936</v>
      </c>
      <c r="AJ63" s="20" t="s">
        <v>3996</v>
      </c>
      <c r="AK63" s="20" t="s">
        <v>3997</v>
      </c>
      <c r="AL63" s="20" t="s">
        <v>3998</v>
      </c>
      <c r="AM63" s="8" t="s">
        <v>3984</v>
      </c>
      <c r="AN63" s="8" t="s">
        <v>4036</v>
      </c>
      <c r="AO63" s="46" t="s">
        <v>4013</v>
      </c>
    </row>
    <row r="64" spans="1:41" x14ac:dyDescent="0.25">
      <c r="A64" s="1" t="s">
        <v>880</v>
      </c>
      <c r="B64" s="1" t="s">
        <v>17</v>
      </c>
      <c r="C64" s="1" t="s">
        <v>3981</v>
      </c>
      <c r="D64" s="1" t="s">
        <v>1313</v>
      </c>
      <c r="E64" s="16">
        <v>204002000000</v>
      </c>
      <c r="F64" s="16" t="s">
        <v>1005</v>
      </c>
      <c r="G64" s="8" t="s">
        <v>201</v>
      </c>
      <c r="H64" s="1">
        <v>2</v>
      </c>
      <c r="I64" s="1" t="s">
        <v>1351</v>
      </c>
      <c r="J64" s="1">
        <v>202</v>
      </c>
      <c r="K64" s="1" t="s">
        <v>1352</v>
      </c>
      <c r="L64" s="1">
        <v>61001002001</v>
      </c>
      <c r="M64" s="1" t="s">
        <v>1363</v>
      </c>
      <c r="N64" s="8">
        <v>2005</v>
      </c>
      <c r="O64" s="8">
        <v>95.8</v>
      </c>
      <c r="P64" s="8" t="s">
        <v>4009</v>
      </c>
      <c r="Q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" s="8" t="s">
        <v>3919</v>
      </c>
      <c r="S64" s="8" t="s">
        <v>2200</v>
      </c>
      <c r="T64" s="8" t="s">
        <v>1382</v>
      </c>
      <c r="V64" s="1" t="s">
        <v>2597</v>
      </c>
      <c r="W64" s="8" t="s">
        <v>2623</v>
      </c>
      <c r="X64" s="19" t="s">
        <v>2742</v>
      </c>
      <c r="AA64" s="20">
        <v>1898270.19</v>
      </c>
      <c r="AB64" s="12">
        <f t="shared" si="0"/>
        <v>26725.06</v>
      </c>
      <c r="AC64" s="17">
        <f>ROUND(1.65586^(2*EXP(-((Таблица1[[#This Row],[Площадь, кв.м]]/200)^2))-1),4)</f>
        <v>1.3465</v>
      </c>
      <c r="AD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64" s="21">
        <v>1</v>
      </c>
      <c r="AG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34905.734499999999</v>
      </c>
      <c r="AH64" s="34">
        <f>ROUND(Таблица1[[#This Row],[УПКС]]*Таблица1[[#This Row],[Площадь, кв.м]],2)</f>
        <v>3343969.37</v>
      </c>
      <c r="AI64" s="14">
        <f>Таблица1[[#This Row],[Кадастровая стоимость, руб]]/Таблица1[[#This Row],[Действ. КС]]</f>
        <v>1.7615876747240076</v>
      </c>
      <c r="AJ64" s="20" t="s">
        <v>3996</v>
      </c>
      <c r="AK64" s="20" t="s">
        <v>3997</v>
      </c>
      <c r="AL64" s="20" t="s">
        <v>3998</v>
      </c>
      <c r="AM64" s="8" t="s">
        <v>3984</v>
      </c>
      <c r="AN64" s="8" t="s">
        <v>4036</v>
      </c>
      <c r="AO64" s="46" t="s">
        <v>4013</v>
      </c>
    </row>
    <row r="65" spans="1:41" x14ac:dyDescent="0.25">
      <c r="A65" s="1" t="s">
        <v>1029</v>
      </c>
      <c r="B65" s="1" t="s">
        <v>21</v>
      </c>
      <c r="C65" s="1" t="s">
        <v>3981</v>
      </c>
      <c r="D65" s="1" t="s">
        <v>1298</v>
      </c>
      <c r="E65" s="16">
        <v>204002000000</v>
      </c>
      <c r="F65" s="16" t="s">
        <v>1005</v>
      </c>
      <c r="G65" s="8" t="s">
        <v>201</v>
      </c>
      <c r="H65" s="1">
        <v>2</v>
      </c>
      <c r="I65" s="1" t="s">
        <v>1351</v>
      </c>
      <c r="J65" s="1">
        <v>202</v>
      </c>
      <c r="K65" s="1" t="s">
        <v>1352</v>
      </c>
      <c r="L65" s="1">
        <v>61001002001</v>
      </c>
      <c r="M65" s="1" t="s">
        <v>1363</v>
      </c>
      <c r="N65" s="8">
        <v>2007</v>
      </c>
      <c r="O65" s="8">
        <v>159.30000000000001</v>
      </c>
      <c r="P65" s="8" t="s">
        <v>4009</v>
      </c>
      <c r="Q6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65" s="8" t="s">
        <v>3896</v>
      </c>
      <c r="S65" s="8" t="s">
        <v>2345</v>
      </c>
      <c r="T65" s="8" t="s">
        <v>1382</v>
      </c>
      <c r="U65" s="18"/>
      <c r="V65" s="1" t="s">
        <v>2594</v>
      </c>
      <c r="W65" s="8" t="s">
        <v>2612</v>
      </c>
      <c r="X65" s="19" t="s">
        <v>2797</v>
      </c>
      <c r="AA65" s="20">
        <v>3348491.28</v>
      </c>
      <c r="AB65" s="12">
        <f t="shared" si="0"/>
        <v>26725.06</v>
      </c>
      <c r="AC65" s="17">
        <f>ROUND(1.65586^(2*EXP(-((Таблица1[[#This Row],[Площадь, кв.м]]/200)^2))-1),4)</f>
        <v>1.0309999999999999</v>
      </c>
      <c r="AD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65" s="21">
        <v>1</v>
      </c>
      <c r="AG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38645.929499999998</v>
      </c>
      <c r="AH65" s="34">
        <f>ROUND(Таблица1[[#This Row],[УПКС]]*Таблица1[[#This Row],[Площадь, кв.м]],2)</f>
        <v>6156296.5700000003</v>
      </c>
      <c r="AI65" s="14">
        <f>Таблица1[[#This Row],[Кадастровая стоимость, руб]]/Таблица1[[#This Row],[Действ. КС]]</f>
        <v>1.8385284760245817</v>
      </c>
      <c r="AJ65" s="20" t="s">
        <v>3996</v>
      </c>
      <c r="AK65" s="20" t="s">
        <v>3997</v>
      </c>
      <c r="AL65" s="20" t="s">
        <v>3998</v>
      </c>
      <c r="AM65" s="8" t="s">
        <v>3984</v>
      </c>
      <c r="AN65" s="8" t="s">
        <v>4036</v>
      </c>
      <c r="AO65" s="46" t="s">
        <v>4013</v>
      </c>
    </row>
    <row r="66" spans="1:41" x14ac:dyDescent="0.25">
      <c r="A66" s="1" t="s">
        <v>463</v>
      </c>
      <c r="B66" s="1" t="s">
        <v>21</v>
      </c>
      <c r="C66" s="1" t="s">
        <v>3981</v>
      </c>
      <c r="D66" s="1" t="s">
        <v>1301</v>
      </c>
      <c r="E66" s="16">
        <v>204002000000</v>
      </c>
      <c r="F66" s="16" t="s">
        <v>1005</v>
      </c>
      <c r="G66" s="8" t="s">
        <v>201</v>
      </c>
      <c r="H66" s="1">
        <v>2</v>
      </c>
      <c r="I66" s="1" t="s">
        <v>1351</v>
      </c>
      <c r="J66" s="1">
        <v>202</v>
      </c>
      <c r="K66" s="1" t="s">
        <v>1352</v>
      </c>
      <c r="L66" s="1">
        <v>61001001001</v>
      </c>
      <c r="M66" s="1" t="s">
        <v>1362</v>
      </c>
      <c r="N66" s="8">
        <v>2007</v>
      </c>
      <c r="O66" s="8">
        <v>408.4</v>
      </c>
      <c r="P66" s="8" t="s">
        <v>4009</v>
      </c>
      <c r="Q6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66" s="8" t="s">
        <v>3938</v>
      </c>
      <c r="S66" s="8" t="s">
        <v>1807</v>
      </c>
      <c r="T66" s="8" t="s">
        <v>1382</v>
      </c>
      <c r="U66" s="18"/>
      <c r="V66" s="1" t="s">
        <v>2595</v>
      </c>
      <c r="W66" s="8" t="s">
        <v>2650</v>
      </c>
      <c r="X66" s="19" t="s">
        <v>2831</v>
      </c>
      <c r="AA66" s="20">
        <v>21832020.66</v>
      </c>
      <c r="AB66" s="12">
        <f t="shared" si="0"/>
        <v>26725.06</v>
      </c>
      <c r="AC66" s="17">
        <f>ROUND(1.65586^(2*EXP(-((Таблица1[[#This Row],[Площадь, кв.м]]/200)^2))-1),4)</f>
        <v>0.61339999999999995</v>
      </c>
      <c r="AD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66" s="21">
        <v>1</v>
      </c>
      <c r="AG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22992.641299999999</v>
      </c>
      <c r="AH66" s="34">
        <f>ROUND(Таблица1[[#This Row],[УПКС]]*Таблица1[[#This Row],[Площадь, кв.м]],2)</f>
        <v>9390194.7100000009</v>
      </c>
      <c r="AI66" s="14">
        <f>Таблица1[[#This Row],[Кадастровая стоимость, руб]]/Таблица1[[#This Row],[Действ. КС]]</f>
        <v>0.43011111322390994</v>
      </c>
      <c r="AJ66" s="20" t="s">
        <v>3996</v>
      </c>
      <c r="AK66" s="20" t="s">
        <v>3997</v>
      </c>
      <c r="AL66" s="20" t="s">
        <v>3998</v>
      </c>
      <c r="AM66" s="8" t="s">
        <v>3984</v>
      </c>
      <c r="AN66" s="8" t="s">
        <v>4036</v>
      </c>
      <c r="AO66" s="46" t="s">
        <v>4013</v>
      </c>
    </row>
    <row r="67" spans="1:41" x14ac:dyDescent="0.25">
      <c r="A67" s="1" t="s">
        <v>462</v>
      </c>
      <c r="B67" s="1" t="s">
        <v>21</v>
      </c>
      <c r="C67" s="1" t="s">
        <v>3981</v>
      </c>
      <c r="D67" s="1" t="s">
        <v>1301</v>
      </c>
      <c r="E67" s="16">
        <v>204002000000</v>
      </c>
      <c r="F67" s="16" t="s">
        <v>1005</v>
      </c>
      <c r="G67" s="8" t="s">
        <v>201</v>
      </c>
      <c r="H67" s="1">
        <v>2</v>
      </c>
      <c r="I67" s="1" t="s">
        <v>1351</v>
      </c>
      <c r="J67" s="1">
        <v>202</v>
      </c>
      <c r="K67" s="1" t="s">
        <v>1352</v>
      </c>
      <c r="L67" s="1">
        <v>61001001001</v>
      </c>
      <c r="M67" s="1" t="s">
        <v>1362</v>
      </c>
      <c r="N67" s="8">
        <v>2008</v>
      </c>
      <c r="O67" s="8">
        <v>332.2</v>
      </c>
      <c r="P67" s="8" t="s">
        <v>4009</v>
      </c>
      <c r="Q6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67" s="8" t="s">
        <v>3938</v>
      </c>
      <c r="S67" s="8" t="s">
        <v>1806</v>
      </c>
      <c r="T67" s="8" t="s">
        <v>1382</v>
      </c>
      <c r="U67" s="18"/>
      <c r="V67" s="1" t="s">
        <v>2595</v>
      </c>
      <c r="W67" s="8" t="s">
        <v>2650</v>
      </c>
      <c r="X67" s="19" t="s">
        <v>2830</v>
      </c>
      <c r="AA67" s="20">
        <v>17982648.23</v>
      </c>
      <c r="AB67" s="12">
        <f t="shared" ref="AB67:AB130" si="1">26725.06</f>
        <v>26725.06</v>
      </c>
      <c r="AC67" s="17">
        <f>ROUND(1.65586^(2*EXP(-((Таблица1[[#This Row],[Площадь, кв.м]]/200)^2))-1),4)</f>
        <v>0.64380000000000004</v>
      </c>
      <c r="AD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67" s="21">
        <v>1</v>
      </c>
      <c r="AG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24132.152699999999</v>
      </c>
      <c r="AH67" s="34">
        <f>ROUND(Таблица1[[#This Row],[УПКС]]*Таблица1[[#This Row],[Площадь, кв.м]],2)</f>
        <v>8016701.1299999999</v>
      </c>
      <c r="AI67" s="14">
        <f>Таблица1[[#This Row],[Кадастровая стоимость, руб]]/Таблица1[[#This Row],[Действ. КС]]</f>
        <v>0.44580203246293493</v>
      </c>
      <c r="AJ67" s="20" t="s">
        <v>3996</v>
      </c>
      <c r="AK67" s="20" t="s">
        <v>3997</v>
      </c>
      <c r="AL67" s="20" t="s">
        <v>3998</v>
      </c>
      <c r="AM67" s="8" t="s">
        <v>3984</v>
      </c>
      <c r="AN67" s="8" t="s">
        <v>4036</v>
      </c>
      <c r="AO67" s="46" t="s">
        <v>4013</v>
      </c>
    </row>
    <row r="68" spans="1:41" x14ac:dyDescent="0.25">
      <c r="A68" s="1" t="s">
        <v>422</v>
      </c>
      <c r="B68" s="1" t="s">
        <v>19</v>
      </c>
      <c r="C68" s="1" t="s">
        <v>3981</v>
      </c>
      <c r="D68" s="1" t="s">
        <v>1294</v>
      </c>
      <c r="E68" s="16">
        <v>204002000000</v>
      </c>
      <c r="F68" s="16" t="s">
        <v>1005</v>
      </c>
      <c r="G68" s="8" t="s">
        <v>201</v>
      </c>
      <c r="H68" s="1">
        <v>2</v>
      </c>
      <c r="I68" s="1" t="s">
        <v>1351</v>
      </c>
      <c r="J68" s="1">
        <v>202</v>
      </c>
      <c r="K68" s="1" t="s">
        <v>1352</v>
      </c>
      <c r="L68" s="1">
        <v>61001006003</v>
      </c>
      <c r="M68" s="1" t="s">
        <v>1361</v>
      </c>
      <c r="N68" s="8">
        <v>2007</v>
      </c>
      <c r="O68" s="8">
        <v>341</v>
      </c>
      <c r="P68" s="8" t="s">
        <v>4009</v>
      </c>
      <c r="Q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" s="8" t="s">
        <v>3919</v>
      </c>
      <c r="S68" s="8" t="s">
        <v>1768</v>
      </c>
      <c r="T68" s="8" t="s">
        <v>1382</v>
      </c>
      <c r="U68" s="18"/>
      <c r="V68" s="1" t="s">
        <v>2597</v>
      </c>
      <c r="W68" s="8" t="s">
        <v>2623</v>
      </c>
      <c r="X68" s="19" t="s">
        <v>2742</v>
      </c>
      <c r="AA68" s="20">
        <v>15394587.970000001</v>
      </c>
      <c r="AB68" s="12">
        <f t="shared" si="1"/>
        <v>26725.06</v>
      </c>
      <c r="AC68" s="17">
        <f>ROUND(1.65586^(2*EXP(-((Таблица1[[#This Row],[Площадь, кв.м]]/200)^2))-1),4)</f>
        <v>0.6381</v>
      </c>
      <c r="AD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68" s="21">
        <v>1</v>
      </c>
      <c r="AG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16712.195599999999</v>
      </c>
      <c r="AH68" s="34">
        <f>ROUND(Таблица1[[#This Row],[УПКС]]*Таблица1[[#This Row],[Площадь, кв.м]],2)</f>
        <v>5698858.7000000002</v>
      </c>
      <c r="AI68" s="14">
        <f>Таблица1[[#This Row],[Кадастровая стоимость, руб]]/Таблица1[[#This Row],[Действ. КС]]</f>
        <v>0.37018585434735735</v>
      </c>
      <c r="AJ68" s="20" t="s">
        <v>3996</v>
      </c>
      <c r="AK68" s="20" t="s">
        <v>3997</v>
      </c>
      <c r="AL68" s="20" t="s">
        <v>3998</v>
      </c>
      <c r="AM68" s="8" t="s">
        <v>3984</v>
      </c>
      <c r="AN68" s="8" t="s">
        <v>4036</v>
      </c>
      <c r="AO68" s="46" t="s">
        <v>4013</v>
      </c>
    </row>
    <row r="69" spans="1:41" x14ac:dyDescent="0.25">
      <c r="A69" s="1" t="s">
        <v>1154</v>
      </c>
      <c r="B69" s="1" t="s">
        <v>1155</v>
      </c>
      <c r="C69" s="1" t="s">
        <v>3981</v>
      </c>
      <c r="D69" s="1" t="s">
        <v>1296</v>
      </c>
      <c r="E69" s="16">
        <v>204002000000</v>
      </c>
      <c r="F69" s="16" t="s">
        <v>1005</v>
      </c>
      <c r="G69" s="8" t="s">
        <v>201</v>
      </c>
      <c r="H69" s="1">
        <v>2</v>
      </c>
      <c r="I69" s="1" t="s">
        <v>1351</v>
      </c>
      <c r="J69" s="1">
        <v>202</v>
      </c>
      <c r="K69" s="1" t="s">
        <v>1352</v>
      </c>
      <c r="L69" s="1">
        <v>61001002004</v>
      </c>
      <c r="M69" s="1" t="s">
        <v>1367</v>
      </c>
      <c r="N69" s="8">
        <v>1980</v>
      </c>
      <c r="O69" s="8">
        <v>142.4</v>
      </c>
      <c r="P69" s="8" t="s">
        <v>4009</v>
      </c>
      <c r="Q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" s="8" t="s">
        <v>3909</v>
      </c>
      <c r="S69" s="8" t="s">
        <v>2463</v>
      </c>
      <c r="T69" s="8" t="s">
        <v>1382</v>
      </c>
      <c r="V69" s="1" t="s">
        <v>2598</v>
      </c>
      <c r="W69" s="8" t="s">
        <v>2625</v>
      </c>
      <c r="X69" s="19" t="s">
        <v>2929</v>
      </c>
      <c r="AA69" s="20">
        <v>952896.6</v>
      </c>
      <c r="AB69" s="12">
        <f t="shared" si="1"/>
        <v>26725.06</v>
      </c>
      <c r="AC69" s="17">
        <f>ROUND(1.65586^(2*EXP(-((Таблица1[[#This Row],[Площадь, кв.м]]/200)^2))-1),4)</f>
        <v>1.1087</v>
      </c>
      <c r="AD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0.62</v>
      </c>
      <c r="AF69" s="21">
        <v>1</v>
      </c>
      <c r="AG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18370.6459</v>
      </c>
      <c r="AH69" s="34">
        <f>ROUND(Таблица1[[#This Row],[УПКС]]*Таблица1[[#This Row],[Площадь, кв.м]],2)</f>
        <v>2615979.98</v>
      </c>
      <c r="AI69" s="14">
        <f>Таблица1[[#This Row],[Кадастровая стоимость, руб]]/Таблица1[[#This Row],[Действ. КС]]</f>
        <v>2.7452925952301648</v>
      </c>
      <c r="AJ69" s="20" t="s">
        <v>3996</v>
      </c>
      <c r="AK69" s="20" t="s">
        <v>3997</v>
      </c>
      <c r="AL69" s="20" t="s">
        <v>3998</v>
      </c>
      <c r="AM69" s="8" t="s">
        <v>3984</v>
      </c>
      <c r="AN69" s="8" t="s">
        <v>4036</v>
      </c>
      <c r="AO69" s="46" t="s">
        <v>4013</v>
      </c>
    </row>
    <row r="70" spans="1:41" x14ac:dyDescent="0.25">
      <c r="A70" s="1" t="s">
        <v>615</v>
      </c>
      <c r="B70" s="1" t="s">
        <v>17</v>
      </c>
      <c r="C70" s="1" t="s">
        <v>3981</v>
      </c>
      <c r="D70" s="1" t="s">
        <v>1282</v>
      </c>
      <c r="E70" s="16">
        <v>204002000000</v>
      </c>
      <c r="F70" s="16" t="s">
        <v>1005</v>
      </c>
      <c r="G70" s="8" t="s">
        <v>201</v>
      </c>
      <c r="H70" s="1">
        <v>2</v>
      </c>
      <c r="I70" s="1" t="s">
        <v>1351</v>
      </c>
      <c r="J70" s="1">
        <v>202</v>
      </c>
      <c r="K70" s="1" t="s">
        <v>1352</v>
      </c>
      <c r="L70" s="1">
        <v>61001002001</v>
      </c>
      <c r="M70" s="1" t="s">
        <v>1363</v>
      </c>
      <c r="N70" s="8">
        <v>1965</v>
      </c>
      <c r="O70" s="8">
        <v>53.7</v>
      </c>
      <c r="P70" s="8" t="s">
        <v>4009</v>
      </c>
      <c r="Q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" s="8" t="s">
        <v>3910</v>
      </c>
      <c r="S70" s="8" t="s">
        <v>1950</v>
      </c>
      <c r="T70" s="8" t="s">
        <v>1382</v>
      </c>
      <c r="U70" s="18"/>
      <c r="V70" s="1" t="s">
        <v>2590</v>
      </c>
      <c r="W70" s="8" t="s">
        <v>2628</v>
      </c>
      <c r="X70" s="19" t="s">
        <v>2810</v>
      </c>
      <c r="AA70" s="20">
        <v>449830.47</v>
      </c>
      <c r="AB70" s="12">
        <f t="shared" si="1"/>
        <v>26725.06</v>
      </c>
      <c r="AC70" s="17">
        <f>ROUND(1.65586^(2*EXP(-((Таблица1[[#This Row],[Площадь, кв.м]]/200)^2))-1),4)</f>
        <v>1.5437000000000001</v>
      </c>
      <c r="AD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70" s="21">
        <v>1</v>
      </c>
      <c r="AG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15264.525799999999</v>
      </c>
      <c r="AH70" s="34">
        <f>ROUND(Таблица1[[#This Row],[УПКС]]*Таблица1[[#This Row],[Площадь, кв.м]],2)</f>
        <v>819705.04</v>
      </c>
      <c r="AI70" s="14">
        <f>Таблица1[[#This Row],[Кадастровая стоимость, руб]]/Таблица1[[#This Row],[Действ. КС]]</f>
        <v>1.822253259100034</v>
      </c>
      <c r="AJ70" s="20" t="s">
        <v>3996</v>
      </c>
      <c r="AK70" s="20" t="s">
        <v>3997</v>
      </c>
      <c r="AL70" s="20" t="s">
        <v>3998</v>
      </c>
      <c r="AM70" s="8" t="s">
        <v>3984</v>
      </c>
      <c r="AN70" s="8" t="s">
        <v>4036</v>
      </c>
      <c r="AO70" s="46" t="s">
        <v>4013</v>
      </c>
    </row>
    <row r="71" spans="1:41" x14ac:dyDescent="0.25">
      <c r="A71" s="1" t="s">
        <v>267</v>
      </c>
      <c r="B71" s="1" t="s">
        <v>21</v>
      </c>
      <c r="C71" s="1" t="s">
        <v>3981</v>
      </c>
      <c r="D71" s="1" t="s">
        <v>1304</v>
      </c>
      <c r="E71" s="16">
        <v>204002000000</v>
      </c>
      <c r="F71" s="16" t="s">
        <v>1005</v>
      </c>
      <c r="G71" s="8" t="s">
        <v>201</v>
      </c>
      <c r="H71" s="1">
        <v>2</v>
      </c>
      <c r="I71" s="1" t="s">
        <v>1351</v>
      </c>
      <c r="J71" s="1">
        <v>202</v>
      </c>
      <c r="K71" s="1" t="s">
        <v>1352</v>
      </c>
      <c r="L71" s="1">
        <v>61001005000</v>
      </c>
      <c r="M71" s="1" t="s">
        <v>1358</v>
      </c>
      <c r="N71" s="8">
        <v>2007</v>
      </c>
      <c r="O71" s="8">
        <v>156.4</v>
      </c>
      <c r="P71" s="8" t="s">
        <v>4009</v>
      </c>
      <c r="Q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" s="8" t="s">
        <v>3900</v>
      </c>
      <c r="S71" s="8" t="s">
        <v>1615</v>
      </c>
      <c r="T71" s="8" t="s">
        <v>1382</v>
      </c>
      <c r="V71" s="1" t="s">
        <v>2598</v>
      </c>
      <c r="W71" s="8" t="s">
        <v>2604</v>
      </c>
      <c r="X71" s="19" t="s">
        <v>2783</v>
      </c>
      <c r="AA71" s="20">
        <v>1760918.45</v>
      </c>
      <c r="AB71" s="12">
        <f t="shared" si="1"/>
        <v>26725.06</v>
      </c>
      <c r="AC71" s="17">
        <f>ROUND(1.65586^(2*EXP(-((Таблица1[[#This Row],[Площадь, кв.м]]/200)^2))-1),4)</f>
        <v>1.0438000000000001</v>
      </c>
      <c r="AD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71" s="21">
        <v>1</v>
      </c>
      <c r="AG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27337.705300000001</v>
      </c>
      <c r="AH71" s="34">
        <f>ROUND(Таблица1[[#This Row],[УПКС]]*Таблица1[[#This Row],[Площадь, кв.м]],2)</f>
        <v>4275617.1100000003</v>
      </c>
      <c r="AI71" s="14">
        <f>Таблица1[[#This Row],[Кадастровая стоимость, руб]]/Таблица1[[#This Row],[Действ. КС]]</f>
        <v>2.4280608281434044</v>
      </c>
      <c r="AJ71" s="20" t="s">
        <v>3996</v>
      </c>
      <c r="AK71" s="20" t="s">
        <v>3997</v>
      </c>
      <c r="AL71" s="20" t="s">
        <v>3998</v>
      </c>
      <c r="AM71" s="8" t="s">
        <v>3984</v>
      </c>
      <c r="AN71" s="8" t="s">
        <v>4036</v>
      </c>
      <c r="AO71" s="46" t="s">
        <v>4013</v>
      </c>
    </row>
    <row r="72" spans="1:41" x14ac:dyDescent="0.25">
      <c r="A72" s="1" t="s">
        <v>987</v>
      </c>
      <c r="B72" s="1" t="s">
        <v>82</v>
      </c>
      <c r="C72" s="1" t="s">
        <v>3981</v>
      </c>
      <c r="D72" s="1" t="s">
        <v>1280</v>
      </c>
      <c r="E72" s="16">
        <v>204002000000</v>
      </c>
      <c r="F72" s="16" t="s">
        <v>1005</v>
      </c>
      <c r="G72" s="8" t="s">
        <v>201</v>
      </c>
      <c r="H72" s="1">
        <v>2</v>
      </c>
      <c r="I72" s="1" t="s">
        <v>1351</v>
      </c>
      <c r="J72" s="1">
        <v>202</v>
      </c>
      <c r="K72" s="1" t="s">
        <v>1352</v>
      </c>
      <c r="L72" s="1">
        <v>61001002001</v>
      </c>
      <c r="M72" s="1" t="s">
        <v>1363</v>
      </c>
      <c r="N72" s="8">
        <v>2009</v>
      </c>
      <c r="O72" s="8">
        <v>132.69999999999999</v>
      </c>
      <c r="P72" s="8" t="s">
        <v>4009</v>
      </c>
      <c r="Q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" s="8" t="s">
        <v>3939</v>
      </c>
      <c r="S72" s="8" t="s">
        <v>2305</v>
      </c>
      <c r="T72" s="8" t="s">
        <v>1382</v>
      </c>
      <c r="V72" s="1" t="s">
        <v>2589</v>
      </c>
      <c r="W72" s="8" t="s">
        <v>2670</v>
      </c>
      <c r="X72" s="19" t="s">
        <v>2910</v>
      </c>
      <c r="AA72" s="20">
        <v>2948750.31</v>
      </c>
      <c r="AB72" s="12">
        <f t="shared" si="1"/>
        <v>26725.06</v>
      </c>
      <c r="AC72" s="17">
        <f>ROUND(1.65586^(2*EXP(-((Таблица1[[#This Row],[Площадь, кв.м]]/200)^2))-1),4)</f>
        <v>1.1561999999999999</v>
      </c>
      <c r="AD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2" s="21">
        <v>1</v>
      </c>
      <c r="AG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30590.519199999999</v>
      </c>
      <c r="AH72" s="34">
        <f>ROUND(Таблица1[[#This Row],[УПКС]]*Таблица1[[#This Row],[Площадь, кв.м]],2)</f>
        <v>4059361.9</v>
      </c>
      <c r="AI72" s="14">
        <f>Таблица1[[#This Row],[Кадастровая стоимость, руб]]/Таблица1[[#This Row],[Действ. КС]]</f>
        <v>1.3766380579032478</v>
      </c>
      <c r="AJ72" s="20" t="s">
        <v>3996</v>
      </c>
      <c r="AK72" s="20" t="s">
        <v>3997</v>
      </c>
      <c r="AL72" s="20" t="s">
        <v>3998</v>
      </c>
      <c r="AM72" s="8" t="s">
        <v>3984</v>
      </c>
      <c r="AN72" s="8" t="s">
        <v>4036</v>
      </c>
      <c r="AO72" s="46" t="s">
        <v>4013</v>
      </c>
    </row>
    <row r="73" spans="1:41" x14ac:dyDescent="0.25">
      <c r="A73" s="1" t="s">
        <v>695</v>
      </c>
      <c r="B73" s="1" t="s">
        <v>21</v>
      </c>
      <c r="C73" s="1" t="s">
        <v>3981</v>
      </c>
      <c r="D73" s="1" t="s">
        <v>1283</v>
      </c>
      <c r="E73" s="31">
        <v>204002000000</v>
      </c>
      <c r="F73" s="31" t="s">
        <v>1005</v>
      </c>
      <c r="G73" s="18" t="s">
        <v>201</v>
      </c>
      <c r="H73" s="1">
        <v>2</v>
      </c>
      <c r="I73" s="1" t="s">
        <v>1351</v>
      </c>
      <c r="J73" s="1">
        <v>202</v>
      </c>
      <c r="K73" s="1" t="s">
        <v>1352</v>
      </c>
      <c r="L73" s="1">
        <v>61001002001</v>
      </c>
      <c r="M73" s="1" t="s">
        <v>1363</v>
      </c>
      <c r="N73" s="8">
        <v>2007</v>
      </c>
      <c r="O73" s="8">
        <v>64.7</v>
      </c>
      <c r="P73" s="8" t="s">
        <v>4009</v>
      </c>
      <c r="Q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" s="8" t="s">
        <v>3901</v>
      </c>
      <c r="S73" s="8" t="s">
        <v>2026</v>
      </c>
      <c r="T73" s="8" t="s">
        <v>1382</v>
      </c>
      <c r="U73" s="18"/>
      <c r="V73" s="1" t="s">
        <v>2591</v>
      </c>
      <c r="X73" s="19"/>
      <c r="Y73" s="18"/>
      <c r="Z73" s="18"/>
      <c r="AA73" s="29">
        <v>1375535.19</v>
      </c>
      <c r="AB73" s="12">
        <f t="shared" si="1"/>
        <v>26725.06</v>
      </c>
      <c r="AC73" s="17">
        <f>ROUND(1.65586^(2*EXP(-((Таблица1[[#This Row],[Площадь, кв.м]]/200)^2))-1),4)</f>
        <v>1.498</v>
      </c>
      <c r="AD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73" s="21">
        <v>1</v>
      </c>
      <c r="AG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39233.4571</v>
      </c>
      <c r="AH73" s="34">
        <f>ROUND(Таблица1[[#This Row],[УПКС]]*Таблица1[[#This Row],[Площадь, кв.м]],2)</f>
        <v>2538404.67</v>
      </c>
      <c r="AI73" s="14">
        <f>Таблица1[[#This Row],[Кадастровая стоимость, руб]]/Таблица1[[#This Row],[Действ. КС]]</f>
        <v>1.8453942061634934</v>
      </c>
      <c r="AJ73" s="20" t="s">
        <v>3996</v>
      </c>
      <c r="AK73" s="20" t="s">
        <v>3997</v>
      </c>
      <c r="AL73" s="20" t="s">
        <v>3998</v>
      </c>
      <c r="AM73" s="8" t="s">
        <v>3984</v>
      </c>
      <c r="AN73" s="8" t="s">
        <v>4036</v>
      </c>
      <c r="AO73" s="46" t="s">
        <v>4013</v>
      </c>
    </row>
    <row r="74" spans="1:41" x14ac:dyDescent="0.25">
      <c r="A74" s="1" t="s">
        <v>1242</v>
      </c>
      <c r="B74" s="1" t="s">
        <v>56</v>
      </c>
      <c r="C74" s="1" t="s">
        <v>3981</v>
      </c>
      <c r="D74" s="1" t="s">
        <v>1328</v>
      </c>
      <c r="E74" s="16">
        <v>204002000000</v>
      </c>
      <c r="F74" s="16" t="s">
        <v>1005</v>
      </c>
      <c r="G74" s="8" t="s">
        <v>201</v>
      </c>
      <c r="H74" s="1">
        <v>2</v>
      </c>
      <c r="I74" s="1" t="s">
        <v>1351</v>
      </c>
      <c r="J74" s="1">
        <v>202</v>
      </c>
      <c r="K74" s="1" t="s">
        <v>1352</v>
      </c>
      <c r="L74" s="1">
        <v>61001002001</v>
      </c>
      <c r="M74" s="1" t="s">
        <v>1363</v>
      </c>
      <c r="N74" s="8">
        <v>1937</v>
      </c>
      <c r="O74" s="8">
        <v>45.9</v>
      </c>
      <c r="P74" s="8" t="s">
        <v>4009</v>
      </c>
      <c r="Q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4" s="8" t="s">
        <v>3901</v>
      </c>
      <c r="S74" s="8" t="s">
        <v>2546</v>
      </c>
      <c r="T74" s="8" t="s">
        <v>2469</v>
      </c>
      <c r="U74" s="18" t="s">
        <v>2602</v>
      </c>
      <c r="V74" s="1" t="s">
        <v>2602</v>
      </c>
      <c r="W74" s="8" t="s">
        <v>2673</v>
      </c>
      <c r="X74" s="19" t="s">
        <v>2747</v>
      </c>
      <c r="AA74" s="20">
        <v>384491.97</v>
      </c>
      <c r="AB74" s="12">
        <f t="shared" si="1"/>
        <v>26725.06</v>
      </c>
      <c r="AC74" s="17">
        <f>ROUND(1.65586^(2*EXP(-((Таблица1[[#This Row],[Площадь, кв.м]]/200)^2))-1),4)</f>
        <v>1.5723</v>
      </c>
      <c r="AD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74" s="21">
        <v>1</v>
      </c>
      <c r="AG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12605.943600000001</v>
      </c>
      <c r="AH74" s="34">
        <f>ROUND(Таблица1[[#This Row],[УПКС]]*Таблица1[[#This Row],[Площадь, кв.м]],2)</f>
        <v>578612.81000000006</v>
      </c>
      <c r="AI74" s="14">
        <f>Таблица1[[#This Row],[Кадастровая стоимость, руб]]/Таблица1[[#This Row],[Действ. КС]]</f>
        <v>1.5048761876613446</v>
      </c>
      <c r="AJ74" s="20" t="s">
        <v>3996</v>
      </c>
      <c r="AK74" s="20" t="s">
        <v>3997</v>
      </c>
      <c r="AL74" s="20" t="s">
        <v>3998</v>
      </c>
      <c r="AM74" s="8" t="s">
        <v>3984</v>
      </c>
      <c r="AN74" s="8" t="s">
        <v>4036</v>
      </c>
      <c r="AO74" s="46" t="s">
        <v>4013</v>
      </c>
    </row>
    <row r="75" spans="1:41" x14ac:dyDescent="0.25">
      <c r="A75" s="1" t="s">
        <v>318</v>
      </c>
      <c r="B75" s="1" t="s">
        <v>56</v>
      </c>
      <c r="C75" s="1" t="s">
        <v>3981</v>
      </c>
      <c r="D75" s="1" t="s">
        <v>1286</v>
      </c>
      <c r="E75" s="16">
        <v>204002000000</v>
      </c>
      <c r="F75" s="16" t="s">
        <v>1005</v>
      </c>
      <c r="G75" s="8" t="s">
        <v>201</v>
      </c>
      <c r="H75" s="1">
        <v>2</v>
      </c>
      <c r="I75" s="1" t="s">
        <v>1351</v>
      </c>
      <c r="J75" s="1">
        <v>202</v>
      </c>
      <c r="K75" s="1" t="s">
        <v>1352</v>
      </c>
      <c r="L75" s="1">
        <v>61001005000</v>
      </c>
      <c r="M75" s="1" t="s">
        <v>1358</v>
      </c>
      <c r="N75" s="8">
        <v>2008</v>
      </c>
      <c r="O75" s="8">
        <v>183.5</v>
      </c>
      <c r="P75" s="8" t="s">
        <v>4009</v>
      </c>
      <c r="Q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5" s="8" t="s">
        <v>3917</v>
      </c>
      <c r="S75" s="8" t="s">
        <v>1665</v>
      </c>
      <c r="T75" s="8" t="s">
        <v>1382</v>
      </c>
      <c r="V75" s="1" t="s">
        <v>2593</v>
      </c>
      <c r="W75" s="8" t="s">
        <v>2610</v>
      </c>
      <c r="X75" s="19" t="s">
        <v>2747</v>
      </c>
      <c r="AA75" s="20">
        <v>2125068.92</v>
      </c>
      <c r="AB75" s="12">
        <f t="shared" si="1"/>
        <v>26725.06</v>
      </c>
      <c r="AC75" s="17">
        <f>ROUND(1.65586^(2*EXP(-((Таблица1[[#This Row],[Площадь, кв.м]]/200)^2))-1),4)</f>
        <v>0.93269999999999997</v>
      </c>
      <c r="AD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75" s="21">
        <v>1</v>
      </c>
      <c r="AG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24427.9342</v>
      </c>
      <c r="AH75" s="34">
        <f>ROUND(Таблица1[[#This Row],[УПКС]]*Таблица1[[#This Row],[Площадь, кв.м]],2)</f>
        <v>4482525.93</v>
      </c>
      <c r="AI75" s="14">
        <f>Таблица1[[#This Row],[Кадастровая стоимость, руб]]/Таблица1[[#This Row],[Действ. КС]]</f>
        <v>2.1093555544542055</v>
      </c>
      <c r="AJ75" s="20" t="s">
        <v>3996</v>
      </c>
      <c r="AK75" s="20" t="s">
        <v>3997</v>
      </c>
      <c r="AL75" s="20" t="s">
        <v>3998</v>
      </c>
      <c r="AM75" s="8" t="s">
        <v>3984</v>
      </c>
      <c r="AN75" s="8" t="s">
        <v>4036</v>
      </c>
      <c r="AO75" s="46" t="s">
        <v>4013</v>
      </c>
    </row>
    <row r="76" spans="1:41" x14ac:dyDescent="0.25">
      <c r="A76" s="1" t="s">
        <v>1278</v>
      </c>
      <c r="B76" s="1" t="s">
        <v>56</v>
      </c>
      <c r="C76" s="1" t="s">
        <v>3981</v>
      </c>
      <c r="D76" s="1" t="s">
        <v>1327</v>
      </c>
      <c r="E76" s="16">
        <v>204002000000</v>
      </c>
      <c r="F76" s="16" t="s">
        <v>1005</v>
      </c>
      <c r="G76" s="8" t="s">
        <v>201</v>
      </c>
      <c r="H76" s="1">
        <v>2</v>
      </c>
      <c r="I76" s="1" t="s">
        <v>1351</v>
      </c>
      <c r="J76" s="1">
        <v>202</v>
      </c>
      <c r="K76" s="1" t="s">
        <v>1352</v>
      </c>
      <c r="L76" s="1">
        <v>61001002004</v>
      </c>
      <c r="M76" s="1" t="s">
        <v>1367</v>
      </c>
      <c r="N76" s="8">
        <v>1998</v>
      </c>
      <c r="O76" s="8">
        <v>95.7</v>
      </c>
      <c r="P76" s="8" t="s">
        <v>4009</v>
      </c>
      <c r="Q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6" s="8" t="s">
        <v>3890</v>
      </c>
      <c r="S76" s="8" t="s">
        <v>2581</v>
      </c>
      <c r="T76" s="8" t="s">
        <v>2469</v>
      </c>
      <c r="U76" s="18" t="s">
        <v>2602</v>
      </c>
      <c r="V76" s="1" t="s">
        <v>2602</v>
      </c>
      <c r="W76" s="8" t="s">
        <v>2672</v>
      </c>
      <c r="X76" s="19" t="s">
        <v>2774</v>
      </c>
      <c r="AA76" s="20">
        <v>2478279.7400000002</v>
      </c>
      <c r="AB76" s="12">
        <f t="shared" si="1"/>
        <v>26725.06</v>
      </c>
      <c r="AC76" s="17">
        <f>ROUND(1.65586^(2*EXP(-((Таблица1[[#This Row],[Площадь, кв.м]]/200)^2))-1),4)</f>
        <v>1.347</v>
      </c>
      <c r="AD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76" s="21">
        <v>1</v>
      </c>
      <c r="AG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32758.7768</v>
      </c>
      <c r="AH76" s="34">
        <f>ROUND(Таблица1[[#This Row],[УПКС]]*Таблица1[[#This Row],[Площадь, кв.м]],2)</f>
        <v>3135014.94</v>
      </c>
      <c r="AI76" s="14">
        <f>Таблица1[[#This Row],[Кадастровая стоимость, руб]]/Таблица1[[#This Row],[Действ. КС]]</f>
        <v>1.2649963962502473</v>
      </c>
      <c r="AJ76" s="20" t="s">
        <v>3996</v>
      </c>
      <c r="AK76" s="20" t="s">
        <v>3997</v>
      </c>
      <c r="AL76" s="20" t="s">
        <v>3998</v>
      </c>
      <c r="AM76" s="8" t="s">
        <v>3984</v>
      </c>
      <c r="AN76" s="8" t="s">
        <v>4036</v>
      </c>
      <c r="AO76" s="46" t="s">
        <v>4013</v>
      </c>
    </row>
    <row r="77" spans="1:41" x14ac:dyDescent="0.25">
      <c r="A77" s="1" t="s">
        <v>174</v>
      </c>
      <c r="B77" s="1" t="s">
        <v>17</v>
      </c>
      <c r="C77" s="1" t="s">
        <v>3981</v>
      </c>
      <c r="D77" s="1" t="s">
        <v>1291</v>
      </c>
      <c r="E77" s="16">
        <v>204002000000</v>
      </c>
      <c r="F77" s="16" t="s">
        <v>1005</v>
      </c>
      <c r="G77" s="8" t="s">
        <v>201</v>
      </c>
      <c r="H77" s="1">
        <v>2</v>
      </c>
      <c r="I77" s="1" t="s">
        <v>1351</v>
      </c>
      <c r="J77" s="1">
        <v>202</v>
      </c>
      <c r="K77" s="1" t="s">
        <v>1352</v>
      </c>
      <c r="L77" s="1">
        <v>61001006003</v>
      </c>
      <c r="M77" s="1" t="s">
        <v>1361</v>
      </c>
      <c r="N77" s="8">
        <v>2013</v>
      </c>
      <c r="O77" s="8">
        <v>102</v>
      </c>
      <c r="P77" s="8" t="s">
        <v>4009</v>
      </c>
      <c r="Q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" s="8" t="s">
        <v>3940</v>
      </c>
      <c r="S77" s="8" t="s">
        <v>1529</v>
      </c>
      <c r="T77" s="8" t="s">
        <v>1382</v>
      </c>
      <c r="U77" s="18"/>
      <c r="V77" s="1" t="s">
        <v>2596</v>
      </c>
      <c r="W77" s="8" t="s">
        <v>2616</v>
      </c>
      <c r="X77" s="19"/>
      <c r="AA77" s="20">
        <v>2026378.14</v>
      </c>
      <c r="AB77" s="12">
        <f t="shared" si="1"/>
        <v>26725.06</v>
      </c>
      <c r="AC77" s="17">
        <f>ROUND(1.65586^(2*EXP(-((Таблица1[[#This Row],[Площадь, кв.м]]/200)^2))-1),4)</f>
        <v>1.3143</v>
      </c>
      <c r="AD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7" s="21">
        <v>1</v>
      </c>
      <c r="AG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35124.746400000004</v>
      </c>
      <c r="AH77" s="34">
        <f>ROUND(Таблица1[[#This Row],[УПКС]]*Таблица1[[#This Row],[Площадь, кв.м]],2)</f>
        <v>3582724.13</v>
      </c>
      <c r="AI77" s="14">
        <f>Таблица1[[#This Row],[Кадастровая стоимость, руб]]/Таблица1[[#This Row],[Действ. КС]]</f>
        <v>1.7680432192186992</v>
      </c>
      <c r="AJ77" s="20" t="s">
        <v>3996</v>
      </c>
      <c r="AK77" s="20" t="s">
        <v>3997</v>
      </c>
      <c r="AL77" s="20" t="s">
        <v>3998</v>
      </c>
      <c r="AM77" s="8" t="s">
        <v>3984</v>
      </c>
      <c r="AN77" s="8" t="s">
        <v>4036</v>
      </c>
      <c r="AO77" s="46" t="s">
        <v>4013</v>
      </c>
    </row>
    <row r="78" spans="1:41" x14ac:dyDescent="0.25">
      <c r="A78" s="1" t="s">
        <v>1185</v>
      </c>
      <c r="B78" s="1" t="s">
        <v>17</v>
      </c>
      <c r="C78" s="1" t="s">
        <v>3981</v>
      </c>
      <c r="D78" s="1" t="s">
        <v>1327</v>
      </c>
      <c r="E78" s="16">
        <v>204002000000</v>
      </c>
      <c r="F78" s="16" t="s">
        <v>1005</v>
      </c>
      <c r="G78" s="8" t="s">
        <v>201</v>
      </c>
      <c r="H78" s="1">
        <v>2</v>
      </c>
      <c r="I78" s="1" t="s">
        <v>1351</v>
      </c>
      <c r="J78" s="1">
        <v>202</v>
      </c>
      <c r="K78" s="1" t="s">
        <v>1352</v>
      </c>
      <c r="L78" s="1">
        <v>61001006003</v>
      </c>
      <c r="M78" s="1" t="s">
        <v>1361</v>
      </c>
      <c r="N78" s="8">
        <v>2006</v>
      </c>
      <c r="O78" s="8">
        <v>122.8</v>
      </c>
      <c r="P78" s="8" t="s">
        <v>4009</v>
      </c>
      <c r="Q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" s="8" t="s">
        <v>3921</v>
      </c>
      <c r="S78" s="8" t="s">
        <v>2490</v>
      </c>
      <c r="T78" s="8" t="s">
        <v>2469</v>
      </c>
      <c r="U78" s="18" t="s">
        <v>2602</v>
      </c>
      <c r="V78" s="1" t="s">
        <v>2602</v>
      </c>
      <c r="W78" s="8" t="s">
        <v>2680</v>
      </c>
      <c r="X78" s="19" t="s">
        <v>2745</v>
      </c>
      <c r="AA78" s="20">
        <v>6027873.8899999997</v>
      </c>
      <c r="AB78" s="12">
        <f t="shared" si="1"/>
        <v>26725.06</v>
      </c>
      <c r="AC78" s="17">
        <f>ROUND(1.65586^(2*EXP(-((Таблица1[[#This Row],[Площадь, кв.м]]/200)^2))-1),4)</f>
        <v>1.2062999999999999</v>
      </c>
      <c r="AD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78" s="21">
        <v>1</v>
      </c>
      <c r="AG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31271.286700000001</v>
      </c>
      <c r="AH78" s="34">
        <f>ROUND(Таблица1[[#This Row],[УПКС]]*Таблица1[[#This Row],[Площадь, кв.м]],2)</f>
        <v>3840114.01</v>
      </c>
      <c r="AI78" s="14">
        <f>Таблица1[[#This Row],[Кадастровая стоимость, руб]]/Таблица1[[#This Row],[Действ. КС]]</f>
        <v>0.63705944750612553</v>
      </c>
      <c r="AJ78" s="20" t="s">
        <v>3996</v>
      </c>
      <c r="AK78" s="20" t="s">
        <v>3997</v>
      </c>
      <c r="AL78" s="20" t="s">
        <v>3998</v>
      </c>
      <c r="AM78" s="8" t="s">
        <v>3984</v>
      </c>
      <c r="AN78" s="8" t="s">
        <v>4036</v>
      </c>
      <c r="AO78" s="46" t="s">
        <v>4013</v>
      </c>
    </row>
    <row r="79" spans="1:41" x14ac:dyDescent="0.25">
      <c r="A79" s="1" t="s">
        <v>1277</v>
      </c>
      <c r="B79" s="1" t="s">
        <v>56</v>
      </c>
      <c r="C79" s="1" t="s">
        <v>3981</v>
      </c>
      <c r="D79" s="1" t="s">
        <v>1331</v>
      </c>
      <c r="E79" s="16">
        <v>204002000000</v>
      </c>
      <c r="F79" s="16" t="s">
        <v>1005</v>
      </c>
      <c r="G79" s="8" t="s">
        <v>201</v>
      </c>
      <c r="H79" s="1">
        <v>2</v>
      </c>
      <c r="I79" s="1" t="s">
        <v>1351</v>
      </c>
      <c r="J79" s="1">
        <v>202</v>
      </c>
      <c r="K79" s="1" t="s">
        <v>1352</v>
      </c>
      <c r="L79" s="1">
        <v>61001002004</v>
      </c>
      <c r="M79" s="1" t="s">
        <v>1367</v>
      </c>
      <c r="N79" s="8">
        <v>1986</v>
      </c>
      <c r="O79" s="8">
        <v>60.4</v>
      </c>
      <c r="P79" s="8" t="s">
        <v>4009</v>
      </c>
      <c r="Q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" s="8" t="s">
        <v>3941</v>
      </c>
      <c r="S79" s="8" t="s">
        <v>2580</v>
      </c>
      <c r="T79" s="8" t="s">
        <v>2469</v>
      </c>
      <c r="U79" s="18" t="s">
        <v>2602</v>
      </c>
      <c r="V79" s="1" t="s">
        <v>2602</v>
      </c>
      <c r="W79" s="8" t="s">
        <v>2686</v>
      </c>
      <c r="X79" s="19" t="s">
        <v>2691</v>
      </c>
      <c r="AA79" s="20">
        <v>1819517.38</v>
      </c>
      <c r="AB79" s="12">
        <f t="shared" si="1"/>
        <v>26725.06</v>
      </c>
      <c r="AC79" s="17">
        <f>ROUND(1.65586^(2*EXP(-((Таблица1[[#This Row],[Площадь, кв.м]]/200)^2))-1),4)</f>
        <v>1.5165</v>
      </c>
      <c r="AD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0.74</v>
      </c>
      <c r="AF79" s="21">
        <v>1</v>
      </c>
      <c r="AG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29991.1296</v>
      </c>
      <c r="AH79" s="34">
        <f>ROUND(Таблица1[[#This Row],[УПКС]]*Таблица1[[#This Row],[Площадь, кв.м]],2)</f>
        <v>1811464.23</v>
      </c>
      <c r="AI79" s="14">
        <f>Таблица1[[#This Row],[Кадастровая стоимость, руб]]/Таблица1[[#This Row],[Действ. КС]]</f>
        <v>0.99557401864443862</v>
      </c>
      <c r="AJ79" s="20" t="s">
        <v>3996</v>
      </c>
      <c r="AK79" s="20" t="s">
        <v>3997</v>
      </c>
      <c r="AL79" s="20" t="s">
        <v>3998</v>
      </c>
      <c r="AM79" s="8" t="s">
        <v>3984</v>
      </c>
      <c r="AN79" s="8" t="s">
        <v>4036</v>
      </c>
      <c r="AO79" s="46" t="s">
        <v>4013</v>
      </c>
    </row>
    <row r="80" spans="1:41" x14ac:dyDescent="0.25">
      <c r="A80" s="1" t="s">
        <v>1238</v>
      </c>
      <c r="B80" s="1" t="s">
        <v>17</v>
      </c>
      <c r="C80" s="1" t="s">
        <v>3981</v>
      </c>
      <c r="D80" s="1" t="s">
        <v>1327</v>
      </c>
      <c r="E80" s="16">
        <v>204002000000</v>
      </c>
      <c r="F80" s="16" t="s">
        <v>1005</v>
      </c>
      <c r="G80" s="8" t="s">
        <v>201</v>
      </c>
      <c r="H80" s="1">
        <v>2</v>
      </c>
      <c r="I80" s="1" t="s">
        <v>1351</v>
      </c>
      <c r="J80" s="1">
        <v>202</v>
      </c>
      <c r="K80" s="1" t="s">
        <v>1352</v>
      </c>
      <c r="L80" s="1">
        <v>61001001001</v>
      </c>
      <c r="M80" s="1" t="s">
        <v>1362</v>
      </c>
      <c r="N80" s="8">
        <v>2006</v>
      </c>
      <c r="O80" s="8">
        <v>229.6</v>
      </c>
      <c r="P80" s="8" t="s">
        <v>4009</v>
      </c>
      <c r="Q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" s="8" t="s">
        <v>3921</v>
      </c>
      <c r="S80" s="8" t="s">
        <v>2542</v>
      </c>
      <c r="T80" s="8" t="s">
        <v>2469</v>
      </c>
      <c r="U80" s="18" t="s">
        <v>2602</v>
      </c>
      <c r="V80" s="1" t="s">
        <v>2602</v>
      </c>
      <c r="W80" s="8" t="s">
        <v>2680</v>
      </c>
      <c r="X80" s="19" t="s">
        <v>2726</v>
      </c>
      <c r="AA80" s="20">
        <v>10011063.189999999</v>
      </c>
      <c r="AB80" s="12">
        <f t="shared" si="1"/>
        <v>26725.06</v>
      </c>
      <c r="AC80" s="17">
        <f>ROUND(1.65586^(2*EXP(-((Таблица1[[#This Row],[Площадь, кв.м]]/200)^2))-1),4)</f>
        <v>0.79110000000000003</v>
      </c>
      <c r="AD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80" s="21">
        <v>1</v>
      </c>
      <c r="AG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20507.929100000001</v>
      </c>
      <c r="AH80" s="34">
        <f>ROUND(Таблица1[[#This Row],[УПКС]]*Таблица1[[#This Row],[Площадь, кв.м]],2)</f>
        <v>4708620.5199999996</v>
      </c>
      <c r="AI80" s="14">
        <f>Таблица1[[#This Row],[Кадастровая стоимость, руб]]/Таблица1[[#This Row],[Действ. КС]]</f>
        <v>0.47034170403633219</v>
      </c>
      <c r="AJ80" s="20" t="s">
        <v>3996</v>
      </c>
      <c r="AK80" s="20" t="s">
        <v>3997</v>
      </c>
      <c r="AL80" s="20" t="s">
        <v>3998</v>
      </c>
      <c r="AM80" s="8" t="s">
        <v>3984</v>
      </c>
      <c r="AN80" s="8" t="s">
        <v>4036</v>
      </c>
      <c r="AO80" s="46" t="s">
        <v>4013</v>
      </c>
    </row>
    <row r="81" spans="1:41" x14ac:dyDescent="0.25">
      <c r="A81" s="1" t="s">
        <v>1223</v>
      </c>
      <c r="B81" s="1" t="s">
        <v>19</v>
      </c>
      <c r="C81" s="1" t="s">
        <v>3981</v>
      </c>
      <c r="D81" s="1" t="s">
        <v>1331</v>
      </c>
      <c r="E81" s="16">
        <v>204002000000</v>
      </c>
      <c r="F81" s="16" t="s">
        <v>1005</v>
      </c>
      <c r="G81" s="8" t="s">
        <v>201</v>
      </c>
      <c r="H81" s="1">
        <v>2</v>
      </c>
      <c r="I81" s="1" t="s">
        <v>1351</v>
      </c>
      <c r="J81" s="1">
        <v>202</v>
      </c>
      <c r="K81" s="1" t="s">
        <v>1352</v>
      </c>
      <c r="L81" s="1">
        <v>61001005000</v>
      </c>
      <c r="M81" s="1" t="s">
        <v>1358</v>
      </c>
      <c r="N81" s="8">
        <v>2006</v>
      </c>
      <c r="O81" s="8">
        <v>240.8</v>
      </c>
      <c r="P81" s="8" t="s">
        <v>4009</v>
      </c>
      <c r="Q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" s="8" t="s">
        <v>3942</v>
      </c>
      <c r="S81" s="8" t="s">
        <v>2528</v>
      </c>
      <c r="T81" s="8" t="s">
        <v>2469</v>
      </c>
      <c r="U81" s="18" t="s">
        <v>2602</v>
      </c>
      <c r="V81" s="1" t="s">
        <v>2602</v>
      </c>
      <c r="W81" s="8" t="s">
        <v>2686</v>
      </c>
      <c r="X81" s="19" t="s">
        <v>2700</v>
      </c>
      <c r="AA81" s="20">
        <v>5074267.63</v>
      </c>
      <c r="AB81" s="12">
        <f t="shared" si="1"/>
        <v>26725.06</v>
      </c>
      <c r="AC81" s="17">
        <f>ROUND(1.65586^(2*EXP(-((Таблица1[[#This Row],[Площадь, кв.м]]/200)^2))-1),4)</f>
        <v>0.76519999999999999</v>
      </c>
      <c r="AD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81" s="21">
        <v>1</v>
      </c>
      <c r="AG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19836.5154</v>
      </c>
      <c r="AH81" s="34">
        <f>ROUND(Таблица1[[#This Row],[УПКС]]*Таблица1[[#This Row],[Площадь, кв.м]],2)</f>
        <v>4776632.91</v>
      </c>
      <c r="AI81" s="14">
        <f>Таблица1[[#This Row],[Кадастровая стоимость, руб]]/Таблица1[[#This Row],[Действ. КС]]</f>
        <v>0.9413442999655105</v>
      </c>
      <c r="AJ81" s="20" t="s">
        <v>3996</v>
      </c>
      <c r="AK81" s="20" t="s">
        <v>3997</v>
      </c>
      <c r="AL81" s="20" t="s">
        <v>3998</v>
      </c>
      <c r="AM81" s="8" t="s">
        <v>3984</v>
      </c>
      <c r="AN81" s="8" t="s">
        <v>4036</v>
      </c>
      <c r="AO81" s="46" t="s">
        <v>4013</v>
      </c>
    </row>
    <row r="82" spans="1:41" x14ac:dyDescent="0.25">
      <c r="A82" s="1" t="s">
        <v>1258</v>
      </c>
      <c r="B82" s="1" t="s">
        <v>56</v>
      </c>
      <c r="C82" s="1" t="s">
        <v>3981</v>
      </c>
      <c r="D82" s="1" t="s">
        <v>1331</v>
      </c>
      <c r="E82" s="16">
        <v>204002000000</v>
      </c>
      <c r="F82" s="16" t="s">
        <v>1005</v>
      </c>
      <c r="G82" s="8" t="s">
        <v>201</v>
      </c>
      <c r="H82" s="1">
        <v>2</v>
      </c>
      <c r="I82" s="1" t="s">
        <v>1351</v>
      </c>
      <c r="J82" s="1">
        <v>202</v>
      </c>
      <c r="K82" s="1" t="s">
        <v>1352</v>
      </c>
      <c r="L82" s="1">
        <v>61001002001</v>
      </c>
      <c r="M82" s="1" t="s">
        <v>1363</v>
      </c>
      <c r="N82" s="8">
        <v>2007</v>
      </c>
      <c r="O82" s="8">
        <v>98.7</v>
      </c>
      <c r="P82" s="8" t="s">
        <v>4009</v>
      </c>
      <c r="Q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" s="8" t="s">
        <v>3929</v>
      </c>
      <c r="S82" s="8" t="s">
        <v>2562</v>
      </c>
      <c r="T82" s="8" t="s">
        <v>2469</v>
      </c>
      <c r="U82" s="18" t="s">
        <v>2602</v>
      </c>
      <c r="V82" s="1" t="s">
        <v>2602</v>
      </c>
      <c r="W82" s="8" t="s">
        <v>2682</v>
      </c>
      <c r="X82" s="19" t="s">
        <v>2772</v>
      </c>
      <c r="AA82" s="20">
        <v>1714514.36</v>
      </c>
      <c r="AB82" s="12">
        <f t="shared" si="1"/>
        <v>26725.06</v>
      </c>
      <c r="AC82" s="17">
        <f>ROUND(1.65586^(2*EXP(-((Таблица1[[#This Row],[Площадь, кв.м]]/200)^2))-1),4)</f>
        <v>1.3314999999999999</v>
      </c>
      <c r="AD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82" s="21">
        <v>1</v>
      </c>
      <c r="AG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34872.728999999999</v>
      </c>
      <c r="AH82" s="34">
        <f>ROUND(Таблица1[[#This Row],[УПКС]]*Таблица1[[#This Row],[Площадь, кв.м]],2)</f>
        <v>3441938.35</v>
      </c>
      <c r="AI82" s="14">
        <f>Таблица1[[#This Row],[Кадастровая стоимость, руб]]/Таблица1[[#This Row],[Действ. КС]]</f>
        <v>2.0075296132252864</v>
      </c>
      <c r="AJ82" s="20" t="s">
        <v>3996</v>
      </c>
      <c r="AK82" s="20" t="s">
        <v>3997</v>
      </c>
      <c r="AL82" s="20" t="s">
        <v>3998</v>
      </c>
      <c r="AM82" s="8" t="s">
        <v>3984</v>
      </c>
      <c r="AN82" s="8" t="s">
        <v>4036</v>
      </c>
      <c r="AO82" s="46" t="s">
        <v>4013</v>
      </c>
    </row>
    <row r="83" spans="1:41" x14ac:dyDescent="0.25">
      <c r="A83" s="1" t="s">
        <v>1246</v>
      </c>
      <c r="B83" s="1" t="s">
        <v>56</v>
      </c>
      <c r="C83" s="1" t="s">
        <v>3981</v>
      </c>
      <c r="D83" s="1" t="s">
        <v>1327</v>
      </c>
      <c r="E83" s="16">
        <v>204002000000</v>
      </c>
      <c r="F83" s="16" t="s">
        <v>1005</v>
      </c>
      <c r="G83" s="8" t="s">
        <v>201</v>
      </c>
      <c r="H83" s="1">
        <v>2</v>
      </c>
      <c r="I83" s="1" t="s">
        <v>1351</v>
      </c>
      <c r="J83" s="1">
        <v>202</v>
      </c>
      <c r="K83" s="1" t="s">
        <v>1352</v>
      </c>
      <c r="L83" s="1">
        <v>61001002001</v>
      </c>
      <c r="M83" s="1" t="s">
        <v>1363</v>
      </c>
      <c r="N83" s="8">
        <v>1990</v>
      </c>
      <c r="O83" s="8">
        <v>61</v>
      </c>
      <c r="P83" s="8" t="s">
        <v>4009</v>
      </c>
      <c r="Q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" s="8" t="s">
        <v>3890</v>
      </c>
      <c r="S83" s="8" t="s">
        <v>2550</v>
      </c>
      <c r="T83" s="8" t="s">
        <v>2469</v>
      </c>
      <c r="U83" s="18" t="s">
        <v>2602</v>
      </c>
      <c r="V83" s="1" t="s">
        <v>2602</v>
      </c>
      <c r="W83" s="8" t="s">
        <v>2672</v>
      </c>
      <c r="X83" s="19" t="s">
        <v>2723</v>
      </c>
      <c r="AA83" s="20">
        <v>1792159.87</v>
      </c>
      <c r="AB83" s="12">
        <f t="shared" si="1"/>
        <v>26725.06</v>
      </c>
      <c r="AC83" s="17">
        <f>ROUND(1.65586^(2*EXP(-((Таблица1[[#This Row],[Площадь, кв.м]]/200)^2))-1),4)</f>
        <v>1.514</v>
      </c>
      <c r="AD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83" s="21">
        <v>1</v>
      </c>
      <c r="AG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32369.3927</v>
      </c>
      <c r="AH83" s="34">
        <f>ROUND(Таблица1[[#This Row],[УПКС]]*Таблица1[[#This Row],[Площадь, кв.м]],2)</f>
        <v>1974532.95</v>
      </c>
      <c r="AI83" s="14">
        <f>Таблица1[[#This Row],[Кадастровая стоимость, руб]]/Таблица1[[#This Row],[Действ. КС]]</f>
        <v>1.1017616134881985</v>
      </c>
      <c r="AJ83" s="20" t="s">
        <v>3996</v>
      </c>
      <c r="AK83" s="20" t="s">
        <v>3997</v>
      </c>
      <c r="AL83" s="20" t="s">
        <v>3998</v>
      </c>
      <c r="AM83" s="8" t="s">
        <v>3984</v>
      </c>
      <c r="AN83" s="8" t="s">
        <v>4036</v>
      </c>
      <c r="AO83" s="46" t="s">
        <v>4013</v>
      </c>
    </row>
    <row r="84" spans="1:41" x14ac:dyDescent="0.25">
      <c r="A84" s="1" t="s">
        <v>1244</v>
      </c>
      <c r="B84" s="1" t="s">
        <v>17</v>
      </c>
      <c r="C84" s="1" t="s">
        <v>3981</v>
      </c>
      <c r="D84" s="1" t="s">
        <v>1328</v>
      </c>
      <c r="E84" s="16">
        <v>204002000000</v>
      </c>
      <c r="F84" s="16" t="s">
        <v>1005</v>
      </c>
      <c r="G84" s="8" t="s">
        <v>201</v>
      </c>
      <c r="H84" s="1">
        <v>2</v>
      </c>
      <c r="I84" s="1" t="s">
        <v>1351</v>
      </c>
      <c r="J84" s="1">
        <v>202</v>
      </c>
      <c r="K84" s="1" t="s">
        <v>1352</v>
      </c>
      <c r="L84" s="1">
        <v>61001002001</v>
      </c>
      <c r="M84" s="1" t="s">
        <v>1363</v>
      </c>
      <c r="N84" s="8">
        <v>1941</v>
      </c>
      <c r="O84" s="8">
        <v>50.3</v>
      </c>
      <c r="P84" s="8" t="s">
        <v>4009</v>
      </c>
      <c r="Q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" s="8" t="s">
        <v>3889</v>
      </c>
      <c r="S84" s="8" t="s">
        <v>2548</v>
      </c>
      <c r="T84" s="8" t="s">
        <v>2469</v>
      </c>
      <c r="U84" s="18" t="s">
        <v>2602</v>
      </c>
      <c r="V84" s="1" t="s">
        <v>2602</v>
      </c>
      <c r="W84" s="8" t="s">
        <v>2673</v>
      </c>
      <c r="X84" s="19" t="s">
        <v>2738</v>
      </c>
      <c r="AA84" s="20">
        <v>348273.09</v>
      </c>
      <c r="AB84" s="12">
        <f t="shared" si="1"/>
        <v>26725.06</v>
      </c>
      <c r="AC84" s="17">
        <f>ROUND(1.65586^(2*EXP(-((Таблица1[[#This Row],[Площадь, кв.м]]/200)^2))-1),4)</f>
        <v>1.5566</v>
      </c>
      <c r="AD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84" s="21">
        <v>1</v>
      </c>
      <c r="AG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12480.068499999999</v>
      </c>
      <c r="AH84" s="34">
        <f>ROUND(Таблица1[[#This Row],[УПКС]]*Таблица1[[#This Row],[Площадь, кв.м]],2)</f>
        <v>627747.44999999995</v>
      </c>
      <c r="AI84" s="14">
        <f>Таблица1[[#This Row],[Кадастровая стоимость, руб]]/Таблица1[[#This Row],[Действ. КС]]</f>
        <v>1.8024575197584169</v>
      </c>
      <c r="AJ84" s="20" t="s">
        <v>3996</v>
      </c>
      <c r="AK84" s="20" t="s">
        <v>3997</v>
      </c>
      <c r="AL84" s="20" t="s">
        <v>3998</v>
      </c>
      <c r="AM84" s="8" t="s">
        <v>3984</v>
      </c>
      <c r="AN84" s="8" t="s">
        <v>4036</v>
      </c>
      <c r="AO84" s="46" t="s">
        <v>4013</v>
      </c>
    </row>
    <row r="85" spans="1:41" x14ac:dyDescent="0.25">
      <c r="A85" s="1" t="s">
        <v>1251</v>
      </c>
      <c r="B85" s="1" t="s">
        <v>17</v>
      </c>
      <c r="C85" s="1" t="s">
        <v>3981</v>
      </c>
      <c r="D85" s="1" t="s">
        <v>1329</v>
      </c>
      <c r="E85" s="16">
        <v>204002000000</v>
      </c>
      <c r="F85" s="16" t="s">
        <v>1005</v>
      </c>
      <c r="G85" s="8" t="s">
        <v>201</v>
      </c>
      <c r="H85" s="1">
        <v>2</v>
      </c>
      <c r="I85" s="1" t="s">
        <v>1351</v>
      </c>
      <c r="J85" s="1">
        <v>202</v>
      </c>
      <c r="K85" s="1" t="s">
        <v>1352</v>
      </c>
      <c r="L85" s="1">
        <v>61001002001</v>
      </c>
      <c r="M85" s="1" t="s">
        <v>1363</v>
      </c>
      <c r="N85" s="8">
        <v>1997</v>
      </c>
      <c r="O85" s="8">
        <v>75</v>
      </c>
      <c r="P85" s="8" t="s">
        <v>4009</v>
      </c>
      <c r="Q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" s="8" t="s">
        <v>3928</v>
      </c>
      <c r="S85" s="8" t="s">
        <v>2555</v>
      </c>
      <c r="T85" s="8" t="s">
        <v>2469</v>
      </c>
      <c r="U85" s="18" t="s">
        <v>2602</v>
      </c>
      <c r="V85" s="1" t="s">
        <v>2602</v>
      </c>
      <c r="W85" s="8" t="s">
        <v>2675</v>
      </c>
      <c r="X85" s="19" t="s">
        <v>2720</v>
      </c>
      <c r="AA85" s="20">
        <v>941408.26</v>
      </c>
      <c r="AB85" s="12">
        <f t="shared" si="1"/>
        <v>26725.06</v>
      </c>
      <c r="AC85" s="17">
        <f>ROUND(1.65586^(2*EXP(-((Таблица1[[#This Row],[Площадь, кв.м]]/200)^2))-1),4)</f>
        <v>1.4505999999999999</v>
      </c>
      <c r="AD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85" s="21">
        <v>1</v>
      </c>
      <c r="AG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34890.6348</v>
      </c>
      <c r="AH85" s="34">
        <f>ROUND(Таблица1[[#This Row],[УПКС]]*Таблица1[[#This Row],[Площадь, кв.м]],2)</f>
        <v>2616797.61</v>
      </c>
      <c r="AI85" s="14">
        <f>Таблица1[[#This Row],[Кадастровая стоимость, руб]]/Таблица1[[#This Row],[Действ. КС]]</f>
        <v>2.7796628956707901</v>
      </c>
      <c r="AJ85" s="20" t="s">
        <v>3996</v>
      </c>
      <c r="AK85" s="20" t="s">
        <v>3997</v>
      </c>
      <c r="AL85" s="20" t="s">
        <v>3998</v>
      </c>
      <c r="AM85" s="8" t="s">
        <v>3984</v>
      </c>
      <c r="AN85" s="8" t="s">
        <v>4036</v>
      </c>
      <c r="AO85" s="46" t="s">
        <v>4013</v>
      </c>
    </row>
    <row r="86" spans="1:41" x14ac:dyDescent="0.25">
      <c r="A86" s="1" t="s">
        <v>1268</v>
      </c>
      <c r="B86" s="1" t="s">
        <v>8</v>
      </c>
      <c r="C86" s="1" t="s">
        <v>3981</v>
      </c>
      <c r="D86" s="1" t="s">
        <v>1329</v>
      </c>
      <c r="E86" s="16">
        <v>204002000000</v>
      </c>
      <c r="F86" s="16" t="s">
        <v>1005</v>
      </c>
      <c r="G86" s="8" t="s">
        <v>201</v>
      </c>
      <c r="H86" s="1">
        <v>2</v>
      </c>
      <c r="I86" s="1" t="s">
        <v>1351</v>
      </c>
      <c r="J86" s="1">
        <v>202</v>
      </c>
      <c r="K86" s="1" t="s">
        <v>1352</v>
      </c>
      <c r="L86" s="1">
        <v>61001002001</v>
      </c>
      <c r="M86" s="1" t="s">
        <v>1363</v>
      </c>
      <c r="N86" s="8">
        <v>2010</v>
      </c>
      <c r="O86" s="8">
        <v>167.4</v>
      </c>
      <c r="P86" s="8" t="s">
        <v>4009</v>
      </c>
      <c r="Q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" s="8" t="s">
        <v>3928</v>
      </c>
      <c r="S86" s="8" t="s">
        <v>2572</v>
      </c>
      <c r="T86" s="8" t="s">
        <v>2469</v>
      </c>
      <c r="U86" s="18" t="s">
        <v>2602</v>
      </c>
      <c r="V86" s="1" t="s">
        <v>2602</v>
      </c>
      <c r="W86" s="8" t="s">
        <v>2675</v>
      </c>
      <c r="X86" s="19" t="s">
        <v>2742</v>
      </c>
      <c r="AA86" s="20">
        <v>3157779.14</v>
      </c>
      <c r="AB86" s="12">
        <f t="shared" si="1"/>
        <v>26725.06</v>
      </c>
      <c r="AC86" s="17">
        <f>ROUND(1.65586^(2*EXP(-((Таблица1[[#This Row],[Площадь, кв.м]]/200)^2))-1),4)</f>
        <v>0.99629999999999996</v>
      </c>
      <c r="AD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6" s="21">
        <v>1</v>
      </c>
      <c r="AG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26359.915499999999</v>
      </c>
      <c r="AH86" s="34">
        <f>ROUND(Таблица1[[#This Row],[УПКС]]*Таблица1[[#This Row],[Площадь, кв.м]],2)</f>
        <v>4412649.8499999996</v>
      </c>
      <c r="AI86" s="14">
        <f>Таблица1[[#This Row],[Кадастровая стоимость, руб]]/Таблица1[[#This Row],[Действ. КС]]</f>
        <v>1.3973902715691509</v>
      </c>
      <c r="AJ86" s="20" t="s">
        <v>3996</v>
      </c>
      <c r="AK86" s="20" t="s">
        <v>3997</v>
      </c>
      <c r="AL86" s="20" t="s">
        <v>3998</v>
      </c>
      <c r="AM86" s="8" t="s">
        <v>3984</v>
      </c>
      <c r="AN86" s="8" t="s">
        <v>4036</v>
      </c>
      <c r="AO86" s="46" t="s">
        <v>4013</v>
      </c>
    </row>
    <row r="87" spans="1:41" x14ac:dyDescent="0.25">
      <c r="A87" s="1" t="s">
        <v>1204</v>
      </c>
      <c r="B87" s="1" t="s">
        <v>21</v>
      </c>
      <c r="C87" s="1" t="s">
        <v>3981</v>
      </c>
      <c r="D87" s="1" t="s">
        <v>1329</v>
      </c>
      <c r="E87" s="16">
        <v>204002000000</v>
      </c>
      <c r="F87" s="16" t="s">
        <v>1005</v>
      </c>
      <c r="G87" s="8" t="s">
        <v>201</v>
      </c>
      <c r="H87" s="1">
        <v>2</v>
      </c>
      <c r="I87" s="1" t="s">
        <v>1351</v>
      </c>
      <c r="J87" s="1">
        <v>202</v>
      </c>
      <c r="K87" s="1" t="s">
        <v>1352</v>
      </c>
      <c r="L87" s="1">
        <v>61001006000</v>
      </c>
      <c r="M87" s="1" t="s">
        <v>1369</v>
      </c>
      <c r="N87" s="8">
        <v>2011</v>
      </c>
      <c r="O87" s="8">
        <v>197.9</v>
      </c>
      <c r="P87" s="8" t="s">
        <v>4009</v>
      </c>
      <c r="Q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" s="8" t="s">
        <v>3928</v>
      </c>
      <c r="S87" s="8" t="s">
        <v>2509</v>
      </c>
      <c r="T87" s="8" t="s">
        <v>2469</v>
      </c>
      <c r="U87" s="18" t="s">
        <v>2602</v>
      </c>
      <c r="V87" s="1" t="s">
        <v>2602</v>
      </c>
      <c r="W87" s="8" t="s">
        <v>2675</v>
      </c>
      <c r="X87" s="19" t="s">
        <v>2723</v>
      </c>
      <c r="AA87" s="20">
        <v>8919971.0199999996</v>
      </c>
      <c r="AB87" s="12">
        <f t="shared" si="1"/>
        <v>26725.06</v>
      </c>
      <c r="AC87" s="17">
        <f>ROUND(1.65586^(2*EXP(-((Таблица1[[#This Row],[Площадь, кв.м]]/200)^2))-1),4)</f>
        <v>0.8821</v>
      </c>
      <c r="AD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7" s="21">
        <v>1</v>
      </c>
      <c r="AG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23574.1754</v>
      </c>
      <c r="AH87" s="34">
        <f>ROUND(Таблица1[[#This Row],[УПКС]]*Таблица1[[#This Row],[Площадь, кв.м]],2)</f>
        <v>4665329.3099999996</v>
      </c>
      <c r="AI87" s="14">
        <f>Таблица1[[#This Row],[Кадастровая стоимость, руб]]/Таблица1[[#This Row],[Действ. КС]]</f>
        <v>0.52302068017256853</v>
      </c>
      <c r="AJ87" s="20" t="s">
        <v>3996</v>
      </c>
      <c r="AK87" s="20" t="s">
        <v>3997</v>
      </c>
      <c r="AL87" s="20" t="s">
        <v>3998</v>
      </c>
      <c r="AM87" s="8" t="s">
        <v>3984</v>
      </c>
      <c r="AN87" s="8" t="s">
        <v>4036</v>
      </c>
      <c r="AO87" s="46" t="s">
        <v>4013</v>
      </c>
    </row>
    <row r="88" spans="1:41" x14ac:dyDescent="0.25">
      <c r="A88" s="1" t="s">
        <v>1230</v>
      </c>
      <c r="B88" s="1" t="s">
        <v>21</v>
      </c>
      <c r="C88" s="1" t="s">
        <v>3981</v>
      </c>
      <c r="D88" s="1" t="s">
        <v>1327</v>
      </c>
      <c r="E88" s="16">
        <v>204002000000</v>
      </c>
      <c r="F88" s="16" t="s">
        <v>1005</v>
      </c>
      <c r="G88" s="8" t="s">
        <v>201</v>
      </c>
      <c r="H88" s="1">
        <v>2</v>
      </c>
      <c r="I88" s="1" t="s">
        <v>1351</v>
      </c>
      <c r="J88" s="1">
        <v>202</v>
      </c>
      <c r="K88" s="1" t="s">
        <v>1352</v>
      </c>
      <c r="L88" s="1">
        <v>61001006000</v>
      </c>
      <c r="M88" s="1" t="s">
        <v>1369</v>
      </c>
      <c r="N88" s="8">
        <v>2011</v>
      </c>
      <c r="O88" s="8">
        <v>305.10000000000002</v>
      </c>
      <c r="P88" s="8" t="s">
        <v>4009</v>
      </c>
      <c r="Q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" s="8" t="s">
        <v>3921</v>
      </c>
      <c r="S88" s="8" t="s">
        <v>2535</v>
      </c>
      <c r="T88" s="8" t="s">
        <v>2469</v>
      </c>
      <c r="U88" s="18" t="s">
        <v>2602</v>
      </c>
      <c r="V88" s="1" t="s">
        <v>2602</v>
      </c>
      <c r="W88" s="8" t="s">
        <v>2680</v>
      </c>
      <c r="X88" s="19" t="s">
        <v>2729</v>
      </c>
      <c r="AA88" s="20">
        <v>11966463.279999999</v>
      </c>
      <c r="AB88" s="12">
        <f t="shared" si="1"/>
        <v>26725.06</v>
      </c>
      <c r="AC88" s="17">
        <f>ROUND(1.65586^(2*EXP(-((Таблица1[[#This Row],[Площадь, кв.м]]/200)^2))-1),4)</f>
        <v>0.66639999999999999</v>
      </c>
      <c r="AD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8" s="21">
        <v>1</v>
      </c>
      <c r="AG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17809.580000000002</v>
      </c>
      <c r="AH88" s="34">
        <f>ROUND(Таблица1[[#This Row],[УПКС]]*Таблица1[[#This Row],[Площадь, кв.м]],2)</f>
        <v>5433702.8600000003</v>
      </c>
      <c r="AI88" s="14">
        <f>Таблица1[[#This Row],[Кадастровая стоимость, руб]]/Таблица1[[#This Row],[Действ. КС]]</f>
        <v>0.45407759442855206</v>
      </c>
      <c r="AJ88" s="20" t="s">
        <v>3996</v>
      </c>
      <c r="AK88" s="20" t="s">
        <v>3997</v>
      </c>
      <c r="AL88" s="20" t="s">
        <v>3998</v>
      </c>
      <c r="AM88" s="8" t="s">
        <v>3984</v>
      </c>
      <c r="AN88" s="8" t="s">
        <v>4036</v>
      </c>
      <c r="AO88" s="46" t="s">
        <v>4013</v>
      </c>
    </row>
    <row r="89" spans="1:41" x14ac:dyDescent="0.25">
      <c r="A89" s="23" t="s">
        <v>4018</v>
      </c>
      <c r="B89" s="54" t="s">
        <v>21</v>
      </c>
      <c r="C89" s="1" t="s">
        <v>3981</v>
      </c>
      <c r="D89" s="1" t="s">
        <v>1327</v>
      </c>
      <c r="E89" s="16">
        <v>204003000000</v>
      </c>
      <c r="F89" s="16" t="s">
        <v>1005</v>
      </c>
      <c r="G89" s="18" t="s">
        <v>1338</v>
      </c>
      <c r="H89" s="1">
        <v>2</v>
      </c>
      <c r="I89" s="48" t="s">
        <v>1349</v>
      </c>
      <c r="J89" s="1">
        <v>201</v>
      </c>
      <c r="K89" s="1" t="s">
        <v>1350</v>
      </c>
      <c r="L89" s="54">
        <v>61001006003</v>
      </c>
      <c r="M89" s="1" t="s">
        <v>1361</v>
      </c>
      <c r="N89" s="18">
        <v>2012</v>
      </c>
      <c r="O89" s="8">
        <v>367.3</v>
      </c>
      <c r="P89" s="8" t="s">
        <v>4009</v>
      </c>
      <c r="Q89" s="2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" s="8" t="s">
        <v>3890</v>
      </c>
      <c r="S89" s="8" t="s">
        <v>2578</v>
      </c>
      <c r="T89" s="8" t="s">
        <v>2469</v>
      </c>
      <c r="U89" s="18" t="s">
        <v>2602</v>
      </c>
      <c r="V89" s="1" t="s">
        <v>2602</v>
      </c>
      <c r="W89" s="8" t="s">
        <v>2672</v>
      </c>
      <c r="X89" s="51" t="s">
        <v>2796</v>
      </c>
      <c r="Y89" s="18"/>
      <c r="Z89" s="18"/>
      <c r="AA89" s="49">
        <v>14275041.039999999</v>
      </c>
      <c r="AB89" s="12">
        <f t="shared" si="1"/>
        <v>26725.06</v>
      </c>
      <c r="AC89" s="21">
        <f>ROUND(1.65586^(2*EXP(-((Таблица1[[#This Row],[Площадь, кв.м]]/200)^2))-1),4)</f>
        <v>0.62519999999999998</v>
      </c>
      <c r="AD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" s="21">
        <v>1</v>
      </c>
      <c r="AG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16708.5075</v>
      </c>
      <c r="AH89" s="34">
        <f>ROUND(Таблица1[[#This Row],[УПКС]]*Таблица1[[#This Row],[Площадь, кв.м]],2)</f>
        <v>6137034.7999999998</v>
      </c>
      <c r="AI89" s="14">
        <f>Таблица1[[#This Row],[Кадастровая стоимость, руб]]/Таблица1[[#This Row],[Действ. КС]]</f>
        <v>0.42991363617123446</v>
      </c>
      <c r="AJ89" s="20" t="s">
        <v>3996</v>
      </c>
      <c r="AK89" s="20" t="s">
        <v>3997</v>
      </c>
      <c r="AL89" s="20" t="s">
        <v>3998</v>
      </c>
      <c r="AM89" s="8" t="s">
        <v>3984</v>
      </c>
      <c r="AN89" s="8" t="s">
        <v>4036</v>
      </c>
      <c r="AO89" s="46" t="s">
        <v>4013</v>
      </c>
    </row>
    <row r="90" spans="1:41" x14ac:dyDescent="0.25">
      <c r="A90" s="1" t="s">
        <v>1249</v>
      </c>
      <c r="B90" s="1" t="s">
        <v>21</v>
      </c>
      <c r="C90" s="1" t="s">
        <v>3981</v>
      </c>
      <c r="D90" s="1" t="s">
        <v>1329</v>
      </c>
      <c r="E90" s="16">
        <v>204002000000</v>
      </c>
      <c r="F90" s="16" t="s">
        <v>1005</v>
      </c>
      <c r="G90" s="8" t="s">
        <v>201</v>
      </c>
      <c r="H90" s="1">
        <v>2</v>
      </c>
      <c r="I90" s="1" t="s">
        <v>1351</v>
      </c>
      <c r="J90" s="1">
        <v>202</v>
      </c>
      <c r="K90" s="1" t="s">
        <v>1352</v>
      </c>
      <c r="L90" s="1">
        <v>61001002001</v>
      </c>
      <c r="M90" s="1" t="s">
        <v>1363</v>
      </c>
      <c r="N90" s="8">
        <v>2009</v>
      </c>
      <c r="O90" s="8">
        <v>64.599999999999994</v>
      </c>
      <c r="P90" s="8" t="s">
        <v>4009</v>
      </c>
      <c r="Q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" s="8" t="s">
        <v>3943</v>
      </c>
      <c r="S90" s="8" t="s">
        <v>2553</v>
      </c>
      <c r="T90" s="8" t="s">
        <v>2469</v>
      </c>
      <c r="U90" s="18" t="s">
        <v>2602</v>
      </c>
      <c r="V90" s="1" t="s">
        <v>2602</v>
      </c>
      <c r="W90" s="8" t="s">
        <v>2676</v>
      </c>
      <c r="X90" s="19"/>
      <c r="AA90" s="20">
        <v>1200082.1399999999</v>
      </c>
      <c r="AB90" s="12">
        <f t="shared" si="1"/>
        <v>26725.06</v>
      </c>
      <c r="AC90" s="17">
        <f>ROUND(1.65586^(2*EXP(-((Таблица1[[#This Row],[Площадь, кв.м]]/200)^2))-1),4)</f>
        <v>1.4984</v>
      </c>
      <c r="AD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0" s="21">
        <v>1</v>
      </c>
      <c r="AG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39644.381600000001</v>
      </c>
      <c r="AH90" s="34">
        <f>ROUND(Таблица1[[#This Row],[УПКС]]*Таблица1[[#This Row],[Площадь, кв.м]],2)</f>
        <v>2561027.0499999998</v>
      </c>
      <c r="AI90" s="14">
        <f>Таблица1[[#This Row],[Кадастровая стоимость, руб]]/Таблица1[[#This Row],[Действ. КС]]</f>
        <v>2.134043133080874</v>
      </c>
      <c r="AJ90" s="20" t="s">
        <v>3996</v>
      </c>
      <c r="AK90" s="20" t="s">
        <v>3997</v>
      </c>
      <c r="AL90" s="20" t="s">
        <v>3998</v>
      </c>
      <c r="AM90" s="8" t="s">
        <v>3984</v>
      </c>
      <c r="AN90" s="8" t="s">
        <v>4036</v>
      </c>
      <c r="AO90" s="46" t="s">
        <v>4013</v>
      </c>
    </row>
    <row r="91" spans="1:41" x14ac:dyDescent="0.25">
      <c r="A91" s="1" t="s">
        <v>1198</v>
      </c>
      <c r="B91" s="1" t="s">
        <v>21</v>
      </c>
      <c r="C91" s="1" t="s">
        <v>3981</v>
      </c>
      <c r="D91" s="1" t="s">
        <v>1327</v>
      </c>
      <c r="E91" s="16">
        <v>204002000000</v>
      </c>
      <c r="F91" s="16" t="s">
        <v>1005</v>
      </c>
      <c r="G91" s="8" t="s">
        <v>201</v>
      </c>
      <c r="H91" s="1">
        <v>2</v>
      </c>
      <c r="I91" s="1" t="s">
        <v>1351</v>
      </c>
      <c r="J91" s="1">
        <v>202</v>
      </c>
      <c r="K91" s="1" t="s">
        <v>1352</v>
      </c>
      <c r="L91" s="1">
        <v>61001006003</v>
      </c>
      <c r="M91" s="1" t="s">
        <v>1361</v>
      </c>
      <c r="N91" s="8">
        <v>2011</v>
      </c>
      <c r="O91" s="8">
        <v>165.8</v>
      </c>
      <c r="P91" s="8" t="s">
        <v>4009</v>
      </c>
      <c r="Q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" s="8" t="s">
        <v>3921</v>
      </c>
      <c r="S91" s="8" t="s">
        <v>2503</v>
      </c>
      <c r="T91" s="8" t="s">
        <v>2469</v>
      </c>
      <c r="U91" s="18" t="s">
        <v>2602</v>
      </c>
      <c r="V91" s="1" t="s">
        <v>2602</v>
      </c>
      <c r="W91" s="8" t="s">
        <v>2680</v>
      </c>
      <c r="X91" s="19" t="s">
        <v>2716</v>
      </c>
      <c r="AA91" s="20">
        <v>7473123.7800000003</v>
      </c>
      <c r="AB91" s="12">
        <f t="shared" si="1"/>
        <v>26725.06</v>
      </c>
      <c r="AC91" s="17">
        <f>ROUND(1.65586^(2*EXP(-((Таблица1[[#This Row],[Площадь, кв.м]]/200)^2))-1),4)</f>
        <v>1.0029999999999999</v>
      </c>
      <c r="AD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1" s="21">
        <v>1</v>
      </c>
      <c r="AG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26805.235199999999</v>
      </c>
      <c r="AH91" s="34">
        <f>ROUND(Таблица1[[#This Row],[УПКС]]*Таблица1[[#This Row],[Площадь, кв.м]],2)</f>
        <v>4444308</v>
      </c>
      <c r="AI91" s="14">
        <f>Таблица1[[#This Row],[Кадастровая стоимость, руб]]/Таблица1[[#This Row],[Действ. КС]]</f>
        <v>0.59470552486954786</v>
      </c>
      <c r="AJ91" s="20" t="s">
        <v>3996</v>
      </c>
      <c r="AK91" s="20" t="s">
        <v>3997</v>
      </c>
      <c r="AL91" s="20" t="s">
        <v>3998</v>
      </c>
      <c r="AM91" s="8" t="s">
        <v>3984</v>
      </c>
      <c r="AN91" s="8" t="s">
        <v>4036</v>
      </c>
      <c r="AO91" s="46" t="s">
        <v>4013</v>
      </c>
    </row>
    <row r="92" spans="1:41" x14ac:dyDescent="0.25">
      <c r="A92" s="1" t="s">
        <v>1271</v>
      </c>
      <c r="B92" s="1" t="s">
        <v>19</v>
      </c>
      <c r="C92" s="1" t="s">
        <v>3981</v>
      </c>
      <c r="D92" s="1" t="s">
        <v>1327</v>
      </c>
      <c r="E92" s="16">
        <v>204002000000</v>
      </c>
      <c r="F92" s="16" t="s">
        <v>1005</v>
      </c>
      <c r="G92" s="8" t="s">
        <v>201</v>
      </c>
      <c r="H92" s="1">
        <v>2</v>
      </c>
      <c r="I92" s="1" t="s">
        <v>1351</v>
      </c>
      <c r="J92" s="1">
        <v>202</v>
      </c>
      <c r="K92" s="1" t="s">
        <v>1352</v>
      </c>
      <c r="L92" s="1">
        <v>61001002003</v>
      </c>
      <c r="M92" s="1" t="s">
        <v>1376</v>
      </c>
      <c r="N92" s="8">
        <v>2009</v>
      </c>
      <c r="O92" s="8">
        <v>127.2</v>
      </c>
      <c r="P92" s="8" t="s">
        <v>4009</v>
      </c>
      <c r="Q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" s="8" t="s">
        <v>3944</v>
      </c>
      <c r="S92" s="8" t="s">
        <v>2575</v>
      </c>
      <c r="T92" s="8" t="s">
        <v>2469</v>
      </c>
      <c r="U92" s="18" t="s">
        <v>2602</v>
      </c>
      <c r="V92" s="1" t="s">
        <v>2602</v>
      </c>
      <c r="W92" s="8" t="s">
        <v>2687</v>
      </c>
      <c r="X92" s="19" t="s">
        <v>2707</v>
      </c>
      <c r="AA92" s="20">
        <v>3231518.54</v>
      </c>
      <c r="AB92" s="12">
        <f t="shared" si="1"/>
        <v>26725.06</v>
      </c>
      <c r="AC92" s="17">
        <f>ROUND(1.65586^(2*EXP(-((Таблица1[[#This Row],[Площадь, кв.м]]/200)^2))-1),4)</f>
        <v>1.1838</v>
      </c>
      <c r="AD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2" s="21">
        <v>1</v>
      </c>
      <c r="AG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31320.754799999999</v>
      </c>
      <c r="AH92" s="34">
        <f>ROUND(Таблица1[[#This Row],[УПКС]]*Таблица1[[#This Row],[Площадь, кв.м]],2)</f>
        <v>3984000.01</v>
      </c>
      <c r="AI92" s="14">
        <f>Таблица1[[#This Row],[Кадастровая стоимость, руб]]/Таблица1[[#This Row],[Действ. КС]]</f>
        <v>1.2328569249056511</v>
      </c>
      <c r="AJ92" s="20" t="s">
        <v>3996</v>
      </c>
      <c r="AK92" s="20" t="s">
        <v>3997</v>
      </c>
      <c r="AL92" s="20" t="s">
        <v>3998</v>
      </c>
      <c r="AM92" s="8" t="s">
        <v>3984</v>
      </c>
      <c r="AN92" s="8" t="s">
        <v>4036</v>
      </c>
      <c r="AO92" s="46" t="s">
        <v>4013</v>
      </c>
    </row>
    <row r="93" spans="1:41" x14ac:dyDescent="0.25">
      <c r="A93" s="1" t="s">
        <v>1276</v>
      </c>
      <c r="B93" s="1" t="s">
        <v>56</v>
      </c>
      <c r="C93" s="1" t="s">
        <v>3981</v>
      </c>
      <c r="D93" s="1" t="s">
        <v>1327</v>
      </c>
      <c r="E93" s="16">
        <v>204002000000</v>
      </c>
      <c r="F93" s="16" t="s">
        <v>1005</v>
      </c>
      <c r="G93" s="8" t="s">
        <v>201</v>
      </c>
      <c r="H93" s="1">
        <v>2</v>
      </c>
      <c r="I93" s="1" t="s">
        <v>1351</v>
      </c>
      <c r="J93" s="1">
        <v>202</v>
      </c>
      <c r="K93" s="1" t="s">
        <v>1352</v>
      </c>
      <c r="L93" s="1">
        <v>61001002004</v>
      </c>
      <c r="M93" s="1" t="s">
        <v>1367</v>
      </c>
      <c r="N93" s="8">
        <v>1990</v>
      </c>
      <c r="O93" s="8">
        <v>55.9</v>
      </c>
      <c r="P93" s="8" t="s">
        <v>4009</v>
      </c>
      <c r="Q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" s="8" t="s">
        <v>3890</v>
      </c>
      <c r="S93" s="8" t="s">
        <v>2579</v>
      </c>
      <c r="T93" s="8" t="s">
        <v>2469</v>
      </c>
      <c r="U93" s="18" t="s">
        <v>2602</v>
      </c>
      <c r="V93" s="1" t="s">
        <v>2602</v>
      </c>
      <c r="W93" s="8" t="s">
        <v>2672</v>
      </c>
      <c r="X93" s="19" t="s">
        <v>2696</v>
      </c>
      <c r="AA93" s="20">
        <v>144739.63</v>
      </c>
      <c r="AB93" s="12">
        <f t="shared" si="1"/>
        <v>26725.06</v>
      </c>
      <c r="AC93" s="17">
        <f>ROUND(1.65586^(2*EXP(-((Таблица1[[#This Row],[Площадь, кв.м]]/200)^2))-1),4)</f>
        <v>1.5349999999999999</v>
      </c>
      <c r="AD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93" s="21">
        <v>1</v>
      </c>
      <c r="AG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32818.373699999996</v>
      </c>
      <c r="AH93" s="34">
        <f>ROUND(Таблица1[[#This Row],[УПКС]]*Таблица1[[#This Row],[Площадь, кв.м]],2)</f>
        <v>1834547.09</v>
      </c>
      <c r="AI93" s="14">
        <f>Таблица1[[#This Row],[Кадастровая стоимость, руб]]/Таблица1[[#This Row],[Действ. КС]]</f>
        <v>12.674808481961714</v>
      </c>
      <c r="AJ93" s="20" t="s">
        <v>3996</v>
      </c>
      <c r="AK93" s="20" t="s">
        <v>3997</v>
      </c>
      <c r="AL93" s="20" t="s">
        <v>3998</v>
      </c>
      <c r="AM93" s="8" t="s">
        <v>3984</v>
      </c>
      <c r="AN93" s="8" t="s">
        <v>4036</v>
      </c>
      <c r="AO93" s="46" t="s">
        <v>4013</v>
      </c>
    </row>
    <row r="94" spans="1:41" x14ac:dyDescent="0.25">
      <c r="A94" s="1" t="s">
        <v>1247</v>
      </c>
      <c r="B94" s="1" t="s">
        <v>21</v>
      </c>
      <c r="C94" s="1" t="s">
        <v>3981</v>
      </c>
      <c r="D94" s="1" t="s">
        <v>1329</v>
      </c>
      <c r="E94" s="16">
        <v>204002000000</v>
      </c>
      <c r="F94" s="16" t="s">
        <v>1005</v>
      </c>
      <c r="G94" s="8" t="s">
        <v>201</v>
      </c>
      <c r="H94" s="1">
        <v>2</v>
      </c>
      <c r="I94" s="1" t="s">
        <v>1351</v>
      </c>
      <c r="J94" s="1">
        <v>202</v>
      </c>
      <c r="K94" s="1" t="s">
        <v>1352</v>
      </c>
      <c r="L94" s="1">
        <v>61001002001</v>
      </c>
      <c r="M94" s="1" t="s">
        <v>1363</v>
      </c>
      <c r="N94" s="8">
        <v>2007</v>
      </c>
      <c r="O94" s="8">
        <v>63.1</v>
      </c>
      <c r="P94" s="8" t="s">
        <v>4009</v>
      </c>
      <c r="Q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" s="8" t="s">
        <v>3928</v>
      </c>
      <c r="S94" s="8" t="s">
        <v>2551</v>
      </c>
      <c r="T94" s="8" t="s">
        <v>2469</v>
      </c>
      <c r="U94" s="18" t="s">
        <v>2602</v>
      </c>
      <c r="V94" s="1" t="s">
        <v>2602</v>
      </c>
      <c r="W94" s="8" t="s">
        <v>2675</v>
      </c>
      <c r="X94" s="19" t="s">
        <v>2729</v>
      </c>
      <c r="AA94" s="20">
        <v>1108853.4099999999</v>
      </c>
      <c r="AB94" s="12">
        <f t="shared" si="1"/>
        <v>26725.06</v>
      </c>
      <c r="AC94" s="17">
        <f>ROUND(1.65586^(2*EXP(-((Таблица1[[#This Row],[Площадь, кв.м]]/200)^2))-1),4)</f>
        <v>1.5048999999999999</v>
      </c>
      <c r="AD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94" s="21">
        <v>1</v>
      </c>
      <c r="AG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39414.171900000001</v>
      </c>
      <c r="AH94" s="34">
        <f>ROUND(Таблица1[[#This Row],[УПКС]]*Таблица1[[#This Row],[Площадь, кв.м]],2)</f>
        <v>2487034.25</v>
      </c>
      <c r="AI94" s="14">
        <f>Таблица1[[#This Row],[Кадастровая стоимость, руб]]/Таблица1[[#This Row],[Действ. КС]]</f>
        <v>2.2428882191019284</v>
      </c>
      <c r="AJ94" s="20" t="s">
        <v>3996</v>
      </c>
      <c r="AK94" s="20" t="s">
        <v>3997</v>
      </c>
      <c r="AL94" s="20" t="s">
        <v>3998</v>
      </c>
      <c r="AM94" s="8" t="s">
        <v>3984</v>
      </c>
      <c r="AN94" s="8" t="s">
        <v>4036</v>
      </c>
      <c r="AO94" s="46" t="s">
        <v>4013</v>
      </c>
    </row>
    <row r="95" spans="1:41" x14ac:dyDescent="0.25">
      <c r="A95" s="1" t="s">
        <v>115</v>
      </c>
      <c r="B95" s="1" t="s">
        <v>21</v>
      </c>
      <c r="C95" s="1" t="s">
        <v>3981</v>
      </c>
      <c r="D95" s="1" t="s">
        <v>1293</v>
      </c>
      <c r="E95" s="16">
        <v>204003000000</v>
      </c>
      <c r="F95" s="16" t="s">
        <v>1339</v>
      </c>
      <c r="G95" s="8" t="s">
        <v>1338</v>
      </c>
      <c r="H95" s="1">
        <v>2</v>
      </c>
      <c r="I95" s="1" t="s">
        <v>1349</v>
      </c>
      <c r="J95" s="1">
        <v>201</v>
      </c>
      <c r="K95" s="1" t="s">
        <v>1350</v>
      </c>
      <c r="L95" s="1">
        <v>61001002002</v>
      </c>
      <c r="M95" s="1" t="s">
        <v>1365</v>
      </c>
      <c r="N95" s="8">
        <v>1949</v>
      </c>
      <c r="O95" s="8">
        <v>75.3</v>
      </c>
      <c r="P95" s="8" t="s">
        <v>4009</v>
      </c>
      <c r="Q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" s="8" t="s">
        <v>3891</v>
      </c>
      <c r="S95" s="8" t="s">
        <v>1475</v>
      </c>
      <c r="T95" s="8" t="s">
        <v>1382</v>
      </c>
      <c r="U95" s="18"/>
      <c r="V95" s="1" t="s">
        <v>2589</v>
      </c>
      <c r="W95" s="8" t="s">
        <v>2620</v>
      </c>
      <c r="X95" s="19" t="s">
        <v>2712</v>
      </c>
      <c r="AA95" s="20">
        <v>194206.98</v>
      </c>
      <c r="AB95" s="12">
        <f t="shared" si="1"/>
        <v>26725.06</v>
      </c>
      <c r="AC95" s="17">
        <f>ROUND(1.65586^(2*EXP(-((Таблица1[[#This Row],[Площадь, кв.м]]/200)^2))-1),4)</f>
        <v>1.4492</v>
      </c>
      <c r="AD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95" s="21">
        <v>1</v>
      </c>
      <c r="AG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12393.5862</v>
      </c>
      <c r="AH95" s="34">
        <f>ROUND(Таблица1[[#This Row],[УПКС]]*Таблица1[[#This Row],[Площадь, кв.м]],2)</f>
        <v>933237.04</v>
      </c>
      <c r="AI95" s="14">
        <f>Таблица1[[#This Row],[Кадастровая стоимость, руб]]/Таблица1[[#This Row],[Действ. КС]]</f>
        <v>4.8053733187138796</v>
      </c>
      <c r="AJ95" s="20" t="s">
        <v>3996</v>
      </c>
      <c r="AK95" s="20" t="s">
        <v>3997</v>
      </c>
      <c r="AL95" s="20" t="s">
        <v>3998</v>
      </c>
      <c r="AM95" s="8" t="s">
        <v>3984</v>
      </c>
      <c r="AN95" s="8" t="s">
        <v>4036</v>
      </c>
      <c r="AO95" s="46" t="s">
        <v>4013</v>
      </c>
    </row>
    <row r="96" spans="1:41" x14ac:dyDescent="0.25">
      <c r="A96" s="1" t="s">
        <v>383</v>
      </c>
      <c r="B96" s="1" t="s">
        <v>21</v>
      </c>
      <c r="C96" s="1" t="s">
        <v>3981</v>
      </c>
      <c r="D96" s="1" t="s">
        <v>1317</v>
      </c>
      <c r="E96" s="16">
        <v>204002000000</v>
      </c>
      <c r="F96" s="16" t="s">
        <v>1005</v>
      </c>
      <c r="G96" s="8" t="s">
        <v>201</v>
      </c>
      <c r="H96" s="1">
        <v>2</v>
      </c>
      <c r="I96" s="1" t="s">
        <v>1351</v>
      </c>
      <c r="J96" s="1">
        <v>202</v>
      </c>
      <c r="K96" s="1" t="s">
        <v>1352</v>
      </c>
      <c r="L96" s="1">
        <v>61001005000</v>
      </c>
      <c r="M96" s="1" t="s">
        <v>1358</v>
      </c>
      <c r="N96" s="8">
        <v>2009</v>
      </c>
      <c r="O96" s="8">
        <v>250.7</v>
      </c>
      <c r="P96" s="8" t="s">
        <v>4009</v>
      </c>
      <c r="Q9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96" s="8" t="s">
        <v>3893</v>
      </c>
      <c r="S96" s="8" t="s">
        <v>1729</v>
      </c>
      <c r="T96" s="8" t="s">
        <v>1382</v>
      </c>
      <c r="U96" s="18"/>
      <c r="V96" s="1" t="s">
        <v>2595</v>
      </c>
      <c r="W96" s="8" t="s">
        <v>2614</v>
      </c>
      <c r="X96" s="19" t="s">
        <v>2737</v>
      </c>
      <c r="Y96" s="8" t="s">
        <v>2586</v>
      </c>
      <c r="Z96" s="8" t="s">
        <v>2936</v>
      </c>
      <c r="AA96" s="20">
        <v>2984539.16</v>
      </c>
      <c r="AB96" s="12">
        <f t="shared" si="1"/>
        <v>26725.06</v>
      </c>
      <c r="AC96" s="17">
        <f>ROUND(1.65586^(2*EXP(-((Таблица1[[#This Row],[Площадь, кв.м]]/200)^2))-1),4)</f>
        <v>0.74470000000000003</v>
      </c>
      <c r="AD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6" s="21">
        <v>1</v>
      </c>
      <c r="AG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28199.120599999998</v>
      </c>
      <c r="AH96" s="34">
        <f>ROUND(Таблица1[[#This Row],[УПКС]]*Таблица1[[#This Row],[Площадь, кв.м]],2)</f>
        <v>7069519.5300000003</v>
      </c>
      <c r="AI96" s="14">
        <f>Таблица1[[#This Row],[Кадастровая стоимость, руб]]/Таблица1[[#This Row],[Действ. КС]]</f>
        <v>2.3687139457737922</v>
      </c>
      <c r="AJ96" s="20" t="s">
        <v>3996</v>
      </c>
      <c r="AK96" s="20" t="s">
        <v>3997</v>
      </c>
      <c r="AL96" s="20" t="s">
        <v>3998</v>
      </c>
      <c r="AM96" s="8" t="s">
        <v>3984</v>
      </c>
      <c r="AN96" s="8" t="s">
        <v>4036</v>
      </c>
      <c r="AO96" s="46" t="s">
        <v>4013</v>
      </c>
    </row>
    <row r="97" spans="1:41" x14ac:dyDescent="0.25">
      <c r="A97" s="1" t="s">
        <v>1058</v>
      </c>
      <c r="B97" s="1" t="s">
        <v>17</v>
      </c>
      <c r="C97" s="1" t="s">
        <v>3981</v>
      </c>
      <c r="D97" s="1" t="s">
        <v>1317</v>
      </c>
      <c r="E97" s="16">
        <v>204002000000</v>
      </c>
      <c r="F97" s="16" t="s">
        <v>1005</v>
      </c>
      <c r="G97" s="8" t="s">
        <v>201</v>
      </c>
      <c r="H97" s="1">
        <v>2</v>
      </c>
      <c r="I97" s="1" t="s">
        <v>1351</v>
      </c>
      <c r="J97" s="1">
        <v>202</v>
      </c>
      <c r="K97" s="1" t="s">
        <v>1352</v>
      </c>
      <c r="L97" s="1">
        <v>61001002000</v>
      </c>
      <c r="M97" s="1" t="s">
        <v>1364</v>
      </c>
      <c r="N97" s="8">
        <v>2017</v>
      </c>
      <c r="O97" s="8">
        <v>191.5</v>
      </c>
      <c r="P97" s="8" t="s">
        <v>4009</v>
      </c>
      <c r="Q9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97" s="8" t="s">
        <v>3945</v>
      </c>
      <c r="S97" s="8" t="s">
        <v>2374</v>
      </c>
      <c r="T97" s="8" t="s">
        <v>1382</v>
      </c>
      <c r="U97" s="18"/>
      <c r="V97" s="1" t="s">
        <v>2595</v>
      </c>
      <c r="W97" s="8" t="s">
        <v>2659</v>
      </c>
      <c r="X97" s="19" t="s">
        <v>2754</v>
      </c>
      <c r="AA97" s="20">
        <v>3018576.2</v>
      </c>
      <c r="AB97" s="12">
        <f t="shared" si="1"/>
        <v>26725.06</v>
      </c>
      <c r="AC97" s="17">
        <f>ROUND(1.65586^(2*EXP(-((Таблица1[[#This Row],[Площадь, кв.м]]/200)^2))-1),4)</f>
        <v>0.90390000000000004</v>
      </c>
      <c r="AD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" s="21">
        <v>1</v>
      </c>
      <c r="AG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34573.186000000002</v>
      </c>
      <c r="AH97" s="34">
        <f>ROUND(Таблица1[[#This Row],[УПКС]]*Таблица1[[#This Row],[Площадь, кв.м]],2)</f>
        <v>6620765.1200000001</v>
      </c>
      <c r="AI97" s="14">
        <f>Таблица1[[#This Row],[Кадастровая стоимость, руб]]/Таблица1[[#This Row],[Действ. КС]]</f>
        <v>2.1933403967075602</v>
      </c>
      <c r="AJ97" s="20" t="s">
        <v>3996</v>
      </c>
      <c r="AK97" s="20" t="s">
        <v>3997</v>
      </c>
      <c r="AL97" s="20" t="s">
        <v>3998</v>
      </c>
      <c r="AM97" s="8" t="s">
        <v>3984</v>
      </c>
      <c r="AN97" s="8" t="s">
        <v>4036</v>
      </c>
      <c r="AO97" s="46" t="s">
        <v>4013</v>
      </c>
    </row>
    <row r="98" spans="1:41" x14ac:dyDescent="0.25">
      <c r="A98" s="1" t="s">
        <v>303</v>
      </c>
      <c r="B98" s="1" t="s">
        <v>21</v>
      </c>
      <c r="C98" s="1" t="s">
        <v>3981</v>
      </c>
      <c r="D98" s="1" t="s">
        <v>1317</v>
      </c>
      <c r="E98" s="16">
        <v>204002000000</v>
      </c>
      <c r="F98" s="16" t="s">
        <v>1005</v>
      </c>
      <c r="G98" s="8" t="s">
        <v>201</v>
      </c>
      <c r="H98" s="1">
        <v>2</v>
      </c>
      <c r="I98" s="1" t="s">
        <v>1351</v>
      </c>
      <c r="J98" s="1">
        <v>202</v>
      </c>
      <c r="K98" s="1" t="s">
        <v>1352</v>
      </c>
      <c r="L98" s="1">
        <v>61001005000</v>
      </c>
      <c r="M98" s="1" t="s">
        <v>1358</v>
      </c>
      <c r="N98" s="8">
        <v>2008</v>
      </c>
      <c r="O98" s="8">
        <v>173.1</v>
      </c>
      <c r="P98" s="8" t="s">
        <v>4009</v>
      </c>
      <c r="Q9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98" s="8" t="s">
        <v>3945</v>
      </c>
      <c r="S98" s="8" t="s">
        <v>1650</v>
      </c>
      <c r="T98" s="8" t="s">
        <v>1382</v>
      </c>
      <c r="U98" s="18"/>
      <c r="V98" s="1" t="s">
        <v>2595</v>
      </c>
      <c r="W98" s="8" t="s">
        <v>2659</v>
      </c>
      <c r="X98" s="19" t="s">
        <v>2758</v>
      </c>
      <c r="AA98" s="20">
        <v>2004629.05</v>
      </c>
      <c r="AB98" s="12">
        <f t="shared" si="1"/>
        <v>26725.06</v>
      </c>
      <c r="AC98" s="17">
        <f>ROUND(1.65586^(2*EXP(-((Таблица1[[#This Row],[Площадь, кв.м]]/200)^2))-1),4)</f>
        <v>0.97289999999999999</v>
      </c>
      <c r="AD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98" s="21">
        <v>1</v>
      </c>
      <c r="AG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36468.113299999997</v>
      </c>
      <c r="AH98" s="34">
        <f>ROUND(Таблица1[[#This Row],[УПКС]]*Таблица1[[#This Row],[Площадь, кв.м]],2)</f>
        <v>6312630.4100000001</v>
      </c>
      <c r="AI98" s="14">
        <f>Таблица1[[#This Row],[Кадастровая стоимость, руб]]/Таблица1[[#This Row],[Действ. КС]]</f>
        <v>3.1490267039679987</v>
      </c>
      <c r="AJ98" s="20" t="s">
        <v>3996</v>
      </c>
      <c r="AK98" s="20" t="s">
        <v>3997</v>
      </c>
      <c r="AL98" s="20" t="s">
        <v>3998</v>
      </c>
      <c r="AM98" s="8" t="s">
        <v>3984</v>
      </c>
      <c r="AN98" s="8" t="s">
        <v>4036</v>
      </c>
      <c r="AO98" s="46" t="s">
        <v>4013</v>
      </c>
    </row>
    <row r="99" spans="1:41" x14ac:dyDescent="0.25">
      <c r="A99" s="1" t="s">
        <v>409</v>
      </c>
      <c r="B99" s="1" t="s">
        <v>17</v>
      </c>
      <c r="C99" s="1" t="s">
        <v>3981</v>
      </c>
      <c r="D99" s="1" t="s">
        <v>1319</v>
      </c>
      <c r="E99" s="16">
        <v>204002000000</v>
      </c>
      <c r="F99" s="16" t="s">
        <v>1005</v>
      </c>
      <c r="G99" s="8" t="s">
        <v>201</v>
      </c>
      <c r="H99" s="1">
        <v>2</v>
      </c>
      <c r="I99" s="1" t="s">
        <v>1351</v>
      </c>
      <c r="J99" s="1">
        <v>202</v>
      </c>
      <c r="K99" s="1" t="s">
        <v>1352</v>
      </c>
      <c r="L99" s="1">
        <v>61001006003</v>
      </c>
      <c r="M99" s="1" t="s">
        <v>1361</v>
      </c>
      <c r="N99" s="8">
        <v>2012</v>
      </c>
      <c r="O99" s="8">
        <v>296.89999999999998</v>
      </c>
      <c r="P99" s="8" t="s">
        <v>4009</v>
      </c>
      <c r="Q9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99" s="8" t="s">
        <v>3946</v>
      </c>
      <c r="S99" s="8" t="s">
        <v>1755</v>
      </c>
      <c r="T99" s="8" t="s">
        <v>1382</v>
      </c>
      <c r="U99" s="18"/>
      <c r="V99" s="1" t="s">
        <v>2595</v>
      </c>
      <c r="W99" s="8" t="s">
        <v>2665</v>
      </c>
      <c r="X99" s="19" t="s">
        <v>2691</v>
      </c>
      <c r="Y99" s="8" t="s">
        <v>2586</v>
      </c>
      <c r="Z99" s="8" t="s">
        <v>2934</v>
      </c>
      <c r="AA99" s="20">
        <v>9731045.9499999993</v>
      </c>
      <c r="AB99" s="12">
        <f t="shared" si="1"/>
        <v>26725.06</v>
      </c>
      <c r="AC99" s="17">
        <f>ROUND(1.65586^(2*EXP(-((Таблица1[[#This Row],[Площадь, кв.м]]/200)^2))-1),4)</f>
        <v>0.67500000000000004</v>
      </c>
      <c r="AD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" s="21">
        <v>1</v>
      </c>
      <c r="AG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25818.011500000001</v>
      </c>
      <c r="AH99" s="34">
        <f>ROUND(Таблица1[[#This Row],[УПКС]]*Таблица1[[#This Row],[Площадь, кв.м]],2)</f>
        <v>7665367.6100000003</v>
      </c>
      <c r="AI99" s="14">
        <f>Таблица1[[#This Row],[Кадастровая стоимость, руб]]/Таблица1[[#This Row],[Действ. КС]]</f>
        <v>0.78772288707566951</v>
      </c>
      <c r="AJ99" s="20" t="s">
        <v>3996</v>
      </c>
      <c r="AK99" s="20" t="s">
        <v>3997</v>
      </c>
      <c r="AL99" s="20" t="s">
        <v>3998</v>
      </c>
      <c r="AM99" s="8" t="s">
        <v>3984</v>
      </c>
      <c r="AN99" s="8" t="s">
        <v>4036</v>
      </c>
      <c r="AO99" s="46" t="s">
        <v>4013</v>
      </c>
    </row>
    <row r="100" spans="1:41" x14ac:dyDescent="0.25">
      <c r="A100" s="1" t="s">
        <v>397</v>
      </c>
      <c r="B100" s="1" t="s">
        <v>21</v>
      </c>
      <c r="C100" s="1" t="s">
        <v>3981</v>
      </c>
      <c r="D100" s="1" t="s">
        <v>1319</v>
      </c>
      <c r="E100" s="16">
        <v>204002000000</v>
      </c>
      <c r="F100" s="16" t="s">
        <v>1005</v>
      </c>
      <c r="G100" s="8" t="s">
        <v>201</v>
      </c>
      <c r="H100" s="1">
        <v>2</v>
      </c>
      <c r="I100" s="1" t="s">
        <v>1351</v>
      </c>
      <c r="J100" s="1">
        <v>202</v>
      </c>
      <c r="K100" s="1" t="s">
        <v>1352</v>
      </c>
      <c r="L100" s="1">
        <v>61001006003</v>
      </c>
      <c r="M100" s="1" t="s">
        <v>1361</v>
      </c>
      <c r="N100" s="8">
        <v>2008</v>
      </c>
      <c r="O100" s="8">
        <v>271.2</v>
      </c>
      <c r="P100" s="8" t="s">
        <v>4009</v>
      </c>
      <c r="Q10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0" s="8" t="s">
        <v>3947</v>
      </c>
      <c r="S100" s="8" t="s">
        <v>1743</v>
      </c>
      <c r="T100" s="8" t="s">
        <v>1382</v>
      </c>
      <c r="U100" s="18"/>
      <c r="V100" s="1" t="s">
        <v>2595</v>
      </c>
      <c r="W100" s="8" t="s">
        <v>2664</v>
      </c>
      <c r="X100" s="19" t="s">
        <v>2738</v>
      </c>
      <c r="AA100" s="20">
        <v>14250494.220000001</v>
      </c>
      <c r="AB100" s="12">
        <f t="shared" si="1"/>
        <v>26725.06</v>
      </c>
      <c r="AC100" s="17">
        <f>ROUND(1.65586^(2*EXP(-((Таблица1[[#This Row],[Площадь, кв.м]]/200)^2))-1),4)</f>
        <v>0.70899999999999996</v>
      </c>
      <c r="AD1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00" s="21">
        <v>1</v>
      </c>
      <c r="AG1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26576.104800000001</v>
      </c>
      <c r="AH100" s="34">
        <f>ROUND(Таблица1[[#This Row],[УПКС]]*Таблица1[[#This Row],[Площадь, кв.м]],2)</f>
        <v>7207439.6200000001</v>
      </c>
      <c r="AI100" s="14">
        <f>Таблица1[[#This Row],[Кадастровая стоимость, руб]]/Таблица1[[#This Row],[Действ. КС]]</f>
        <v>0.50576769540277744</v>
      </c>
      <c r="AJ100" s="20" t="s">
        <v>3996</v>
      </c>
      <c r="AK100" s="20" t="s">
        <v>3997</v>
      </c>
      <c r="AL100" s="20" t="s">
        <v>3998</v>
      </c>
      <c r="AM100" s="8" t="s">
        <v>3984</v>
      </c>
      <c r="AN100" s="8" t="s">
        <v>4036</v>
      </c>
      <c r="AO100" s="46" t="s">
        <v>4013</v>
      </c>
    </row>
    <row r="101" spans="1:41" x14ac:dyDescent="0.25">
      <c r="A101" s="1" t="s">
        <v>572</v>
      </c>
      <c r="B101" s="1" t="s">
        <v>17</v>
      </c>
      <c r="C101" s="1" t="s">
        <v>3981</v>
      </c>
      <c r="D101" s="1" t="s">
        <v>1319</v>
      </c>
      <c r="E101" s="16">
        <v>204002000000</v>
      </c>
      <c r="F101" s="16" t="s">
        <v>1005</v>
      </c>
      <c r="G101" s="8" t="s">
        <v>201</v>
      </c>
      <c r="H101" s="1">
        <v>2</v>
      </c>
      <c r="I101" s="1" t="s">
        <v>1351</v>
      </c>
      <c r="J101" s="1">
        <v>202</v>
      </c>
      <c r="K101" s="1" t="s">
        <v>1352</v>
      </c>
      <c r="L101" s="1">
        <v>61001002001</v>
      </c>
      <c r="M101" s="1" t="s">
        <v>1363</v>
      </c>
      <c r="N101" s="8">
        <v>1952</v>
      </c>
      <c r="O101" s="8">
        <v>48.7</v>
      </c>
      <c r="P101" s="8" t="s">
        <v>4009</v>
      </c>
      <c r="Q10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1" s="8" t="s">
        <v>3892</v>
      </c>
      <c r="S101" s="8" t="s">
        <v>1909</v>
      </c>
      <c r="T101" s="8" t="s">
        <v>1382</v>
      </c>
      <c r="V101" s="1" t="s">
        <v>2595</v>
      </c>
      <c r="W101" s="8" t="s">
        <v>2615</v>
      </c>
      <c r="X101" s="19" t="s">
        <v>2729</v>
      </c>
      <c r="Y101" s="8" t="s">
        <v>2586</v>
      </c>
      <c r="Z101" s="8" t="s">
        <v>2938</v>
      </c>
      <c r="AA101" s="20">
        <v>407946.81</v>
      </c>
      <c r="AB101" s="12">
        <f t="shared" si="1"/>
        <v>26725.06</v>
      </c>
      <c r="AC101" s="17">
        <f>ROUND(1.65586^(2*EXP(-((Таблица1[[#This Row],[Площадь, кв.м]]/200)^2))-1),4)</f>
        <v>1.5624</v>
      </c>
      <c r="AD1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01" s="21">
        <v>1</v>
      </c>
      <c r="AG1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19123.228999999999</v>
      </c>
      <c r="AH101" s="34">
        <f>ROUND(Таблица1[[#This Row],[УПКС]]*Таблица1[[#This Row],[Площадь, кв.м]],2)</f>
        <v>931301.25</v>
      </c>
      <c r="AI101" s="14">
        <f>Таблица1[[#This Row],[Кадастровая стоимость, руб]]/Таблица1[[#This Row],[Действ. КС]]</f>
        <v>2.2828987190756558</v>
      </c>
      <c r="AJ101" s="20" t="s">
        <v>3996</v>
      </c>
      <c r="AK101" s="20" t="s">
        <v>3997</v>
      </c>
      <c r="AL101" s="20" t="s">
        <v>3998</v>
      </c>
      <c r="AM101" s="8" t="s">
        <v>3984</v>
      </c>
      <c r="AN101" s="8" t="s">
        <v>4036</v>
      </c>
      <c r="AO101" s="46" t="s">
        <v>4013</v>
      </c>
    </row>
    <row r="102" spans="1:41" x14ac:dyDescent="0.25">
      <c r="A102" s="1" t="s">
        <v>945</v>
      </c>
      <c r="B102" s="1" t="s">
        <v>56</v>
      </c>
      <c r="C102" s="1" t="s">
        <v>3981</v>
      </c>
      <c r="D102" s="1" t="s">
        <v>1319</v>
      </c>
      <c r="E102" s="16">
        <v>204002000000</v>
      </c>
      <c r="F102" s="16" t="s">
        <v>1005</v>
      </c>
      <c r="G102" s="8" t="s">
        <v>201</v>
      </c>
      <c r="H102" s="1">
        <v>2</v>
      </c>
      <c r="I102" s="1" t="s">
        <v>1351</v>
      </c>
      <c r="J102" s="1">
        <v>202</v>
      </c>
      <c r="K102" s="1" t="s">
        <v>1352</v>
      </c>
      <c r="L102" s="1">
        <v>61001002001</v>
      </c>
      <c r="M102" s="1" t="s">
        <v>1363</v>
      </c>
      <c r="N102" s="8">
        <v>1946</v>
      </c>
      <c r="O102" s="8">
        <v>113.8</v>
      </c>
      <c r="P102" s="8" t="s">
        <v>4009</v>
      </c>
      <c r="Q10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2" s="8" t="s">
        <v>3892</v>
      </c>
      <c r="S102" s="8" t="s">
        <v>2264</v>
      </c>
      <c r="T102" s="8" t="s">
        <v>1382</v>
      </c>
      <c r="U102" s="18"/>
      <c r="V102" s="1" t="s">
        <v>2595</v>
      </c>
      <c r="W102" s="8" t="s">
        <v>2615</v>
      </c>
      <c r="X102" s="19" t="s">
        <v>2712</v>
      </c>
      <c r="AA102" s="20">
        <v>819977.79</v>
      </c>
      <c r="AB102" s="12">
        <f t="shared" si="1"/>
        <v>26725.06</v>
      </c>
      <c r="AC102" s="17">
        <f>ROUND(1.65586^(2*EXP(-((Таблица1[[#This Row],[Площадь, кв.м]]/200)^2))-1),4)</f>
        <v>1.2527999999999999</v>
      </c>
      <c r="AD1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02" s="21">
        <v>1</v>
      </c>
      <c r="AG1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14854.651099999999</v>
      </c>
      <c r="AH102" s="34">
        <f>ROUND(Таблица1[[#This Row],[УПКС]]*Таблица1[[#This Row],[Площадь, кв.м]],2)</f>
        <v>1690459.3</v>
      </c>
      <c r="AI102" s="14">
        <f>Таблица1[[#This Row],[Кадастровая стоимость, руб]]/Таблица1[[#This Row],[Действ. КС]]</f>
        <v>2.0615915706692496</v>
      </c>
      <c r="AJ102" s="20" t="s">
        <v>3996</v>
      </c>
      <c r="AK102" s="20" t="s">
        <v>3997</v>
      </c>
      <c r="AL102" s="20" t="s">
        <v>3998</v>
      </c>
      <c r="AM102" s="8" t="s">
        <v>3984</v>
      </c>
      <c r="AN102" s="8" t="s">
        <v>4036</v>
      </c>
      <c r="AO102" s="46" t="s">
        <v>4013</v>
      </c>
    </row>
    <row r="103" spans="1:41" x14ac:dyDescent="0.25">
      <c r="A103" s="1" t="s">
        <v>489</v>
      </c>
      <c r="B103" s="1" t="s">
        <v>17</v>
      </c>
      <c r="C103" s="1" t="s">
        <v>3981</v>
      </c>
      <c r="D103" s="1" t="s">
        <v>1296</v>
      </c>
      <c r="E103" s="16">
        <v>204002000000</v>
      </c>
      <c r="F103" s="16" t="s">
        <v>1005</v>
      </c>
      <c r="G103" s="8" t="s">
        <v>201</v>
      </c>
      <c r="H103" s="1">
        <v>2</v>
      </c>
      <c r="I103" s="1" t="s">
        <v>1351</v>
      </c>
      <c r="J103" s="1">
        <v>202</v>
      </c>
      <c r="K103" s="1" t="s">
        <v>1352</v>
      </c>
      <c r="L103" s="1">
        <v>61001002001</v>
      </c>
      <c r="M103" s="1" t="s">
        <v>1363</v>
      </c>
      <c r="N103" s="8">
        <v>1937</v>
      </c>
      <c r="O103" s="8">
        <v>30</v>
      </c>
      <c r="P103" s="8" t="s">
        <v>4009</v>
      </c>
      <c r="Q1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" s="8" t="s">
        <v>3909</v>
      </c>
      <c r="S103" s="8" t="s">
        <v>1830</v>
      </c>
      <c r="T103" s="8" t="s">
        <v>1382</v>
      </c>
      <c r="U103" s="18"/>
      <c r="V103" s="1" t="s">
        <v>2598</v>
      </c>
      <c r="W103" s="8" t="s">
        <v>2625</v>
      </c>
      <c r="X103" s="19" t="s">
        <v>2719</v>
      </c>
      <c r="AA103" s="20">
        <v>352176</v>
      </c>
      <c r="AB103" s="12">
        <f t="shared" si="1"/>
        <v>26725.06</v>
      </c>
      <c r="AC103" s="17">
        <f>ROUND(1.65586^(2*EXP(-((Таблица1[[#This Row],[Площадь, кв.м]]/200)^2))-1),4)</f>
        <v>1.6191</v>
      </c>
      <c r="AD1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03" s="21">
        <v>1</v>
      </c>
      <c r="AG1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12981.163399999999</v>
      </c>
      <c r="AH103" s="34">
        <f>ROUND(Таблица1[[#This Row],[УПКС]]*Таблица1[[#This Row],[Площадь, кв.м]],2)</f>
        <v>389434.9</v>
      </c>
      <c r="AI103" s="14">
        <f>Таблица1[[#This Row],[Кадастровая стоимость, руб]]/Таблица1[[#This Row],[Действ. КС]]</f>
        <v>1.1057962496024716</v>
      </c>
      <c r="AJ103" s="20" t="s">
        <v>3996</v>
      </c>
      <c r="AK103" s="20" t="s">
        <v>3997</v>
      </c>
      <c r="AL103" s="20" t="s">
        <v>3998</v>
      </c>
      <c r="AM103" s="8" t="s">
        <v>3984</v>
      </c>
      <c r="AN103" s="8" t="s">
        <v>4036</v>
      </c>
      <c r="AO103" s="46" t="s">
        <v>4013</v>
      </c>
    </row>
    <row r="104" spans="1:41" x14ac:dyDescent="0.25">
      <c r="A104" s="1" t="s">
        <v>618</v>
      </c>
      <c r="B104" s="1" t="s">
        <v>56</v>
      </c>
      <c r="C104" s="1" t="s">
        <v>3981</v>
      </c>
      <c r="D104" s="1" t="s">
        <v>1319</v>
      </c>
      <c r="E104" s="16">
        <v>204002000000</v>
      </c>
      <c r="F104" s="16" t="s">
        <v>1005</v>
      </c>
      <c r="G104" s="8" t="s">
        <v>201</v>
      </c>
      <c r="H104" s="1">
        <v>2</v>
      </c>
      <c r="I104" s="1" t="s">
        <v>1351</v>
      </c>
      <c r="J104" s="1">
        <v>202</v>
      </c>
      <c r="K104" s="1" t="s">
        <v>1352</v>
      </c>
      <c r="L104" s="1">
        <v>61001002001</v>
      </c>
      <c r="M104" s="1" t="s">
        <v>1363</v>
      </c>
      <c r="N104" s="8">
        <v>1970</v>
      </c>
      <c r="O104" s="8">
        <v>54.4</v>
      </c>
      <c r="P104" s="8" t="s">
        <v>4009</v>
      </c>
      <c r="Q10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4" s="8" t="s">
        <v>3945</v>
      </c>
      <c r="S104" s="8" t="s">
        <v>1953</v>
      </c>
      <c r="T104" s="8" t="s">
        <v>1382</v>
      </c>
      <c r="V104" s="1" t="s">
        <v>2595</v>
      </c>
      <c r="W104" s="8" t="s">
        <v>2659</v>
      </c>
      <c r="X104" s="19" t="s">
        <v>2866</v>
      </c>
      <c r="AA104" s="20">
        <v>2461648.42</v>
      </c>
      <c r="AB104" s="12">
        <f t="shared" si="1"/>
        <v>26725.06</v>
      </c>
      <c r="AC104" s="17">
        <f>ROUND(1.65586^(2*EXP(-((Таблица1[[#This Row],[Площадь, кв.м]]/200)^2))-1),4)</f>
        <v>1.5408999999999999</v>
      </c>
      <c r="AD1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104" s="21">
        <v>1</v>
      </c>
      <c r="AG1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23575.095600000001</v>
      </c>
      <c r="AH104" s="34">
        <f>ROUND(Таблица1[[#This Row],[УПКС]]*Таблица1[[#This Row],[Площадь, кв.м]],2)</f>
        <v>1282485.2</v>
      </c>
      <c r="AI104" s="14">
        <f>Таблица1[[#This Row],[Кадастровая стоимость, руб]]/Таблица1[[#This Row],[Действ. КС]]</f>
        <v>0.52098633971458852</v>
      </c>
      <c r="AJ104" s="20" t="s">
        <v>3996</v>
      </c>
      <c r="AK104" s="20" t="s">
        <v>3997</v>
      </c>
      <c r="AL104" s="20" t="s">
        <v>3998</v>
      </c>
      <c r="AM104" s="8" t="s">
        <v>3984</v>
      </c>
      <c r="AN104" s="8" t="s">
        <v>4036</v>
      </c>
      <c r="AO104" s="46" t="s">
        <v>4013</v>
      </c>
    </row>
    <row r="105" spans="1:41" x14ac:dyDescent="0.25">
      <c r="A105" s="1" t="s">
        <v>798</v>
      </c>
      <c r="B105" s="1" t="s">
        <v>56</v>
      </c>
      <c r="C105" s="1" t="s">
        <v>3981</v>
      </c>
      <c r="D105" s="1" t="s">
        <v>1290</v>
      </c>
      <c r="E105" s="16">
        <v>204002000000</v>
      </c>
      <c r="F105" s="16" t="s">
        <v>1005</v>
      </c>
      <c r="G105" s="8" t="s">
        <v>201</v>
      </c>
      <c r="H105" s="1">
        <v>2</v>
      </c>
      <c r="I105" s="1" t="s">
        <v>1351</v>
      </c>
      <c r="J105" s="1">
        <v>202</v>
      </c>
      <c r="K105" s="1" t="s">
        <v>1352</v>
      </c>
      <c r="L105" s="1">
        <v>61001002001</v>
      </c>
      <c r="M105" s="1" t="s">
        <v>1363</v>
      </c>
      <c r="N105" s="8">
        <v>1939</v>
      </c>
      <c r="O105" s="8">
        <v>78.5</v>
      </c>
      <c r="P105" s="8" t="s">
        <v>4009</v>
      </c>
      <c r="Q10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5" s="8" t="s">
        <v>3892</v>
      </c>
      <c r="S105" s="8" t="s">
        <v>2125</v>
      </c>
      <c r="T105" s="8" t="s">
        <v>1382</v>
      </c>
      <c r="U105" s="18"/>
      <c r="V105" s="1" t="s">
        <v>2595</v>
      </c>
      <c r="W105" s="8" t="s">
        <v>2615</v>
      </c>
      <c r="X105" s="19" t="s">
        <v>2720</v>
      </c>
      <c r="AA105" s="20">
        <v>3289046.38</v>
      </c>
      <c r="AB105" s="12">
        <f t="shared" si="1"/>
        <v>26725.06</v>
      </c>
      <c r="AC105" s="17">
        <f>ROUND(1.65586^(2*EXP(-((Таблица1[[#This Row],[Площадь, кв.м]]/200)^2))-1),4)</f>
        <v>1.4338</v>
      </c>
      <c r="AD1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05" s="21">
        <v>1</v>
      </c>
      <c r="AG1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16452.384399999999</v>
      </c>
      <c r="AH105" s="34">
        <f>ROUND(Таблица1[[#This Row],[УПКС]]*Таблица1[[#This Row],[Площадь, кв.м]],2)</f>
        <v>1291512.18</v>
      </c>
      <c r="AI105" s="14">
        <f>Таблица1[[#This Row],[Кадастровая стоимость, руб]]/Таблица1[[#This Row],[Действ. КС]]</f>
        <v>0.39267071083381927</v>
      </c>
      <c r="AJ105" s="20" t="s">
        <v>3996</v>
      </c>
      <c r="AK105" s="20" t="s">
        <v>3997</v>
      </c>
      <c r="AL105" s="20" t="s">
        <v>3998</v>
      </c>
      <c r="AM105" s="8" t="s">
        <v>3984</v>
      </c>
      <c r="AN105" s="8" t="s">
        <v>4036</v>
      </c>
      <c r="AO105" s="46" t="s">
        <v>4013</v>
      </c>
    </row>
    <row r="106" spans="1:41" x14ac:dyDescent="0.25">
      <c r="A106" s="1" t="s">
        <v>35</v>
      </c>
      <c r="B106" s="1" t="s">
        <v>32</v>
      </c>
      <c r="C106" s="1" t="s">
        <v>3981</v>
      </c>
      <c r="D106" s="1" t="s">
        <v>1290</v>
      </c>
      <c r="E106" s="16">
        <v>204002000000</v>
      </c>
      <c r="F106" s="16" t="s">
        <v>1005</v>
      </c>
      <c r="G106" s="8" t="s">
        <v>1338</v>
      </c>
      <c r="H106" s="1">
        <v>2</v>
      </c>
      <c r="I106" s="1" t="s">
        <v>1349</v>
      </c>
      <c r="J106" s="1">
        <v>201</v>
      </c>
      <c r="K106" s="1" t="s">
        <v>1350</v>
      </c>
      <c r="L106" s="1">
        <v>61001005000</v>
      </c>
      <c r="M106" s="1" t="s">
        <v>1358</v>
      </c>
      <c r="N106" s="8">
        <v>2010</v>
      </c>
      <c r="O106" s="8">
        <v>205.8</v>
      </c>
      <c r="P106" s="8" t="s">
        <v>4009</v>
      </c>
      <c r="Q10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6" s="8" t="s">
        <v>3892</v>
      </c>
      <c r="S106" s="8" t="s">
        <v>1404</v>
      </c>
      <c r="T106" s="8" t="s">
        <v>1382</v>
      </c>
      <c r="U106" s="18"/>
      <c r="V106" s="1" t="s">
        <v>2595</v>
      </c>
      <c r="W106" s="8" t="s">
        <v>2615</v>
      </c>
      <c r="X106" s="19" t="s">
        <v>2700</v>
      </c>
      <c r="Y106" s="8" t="s">
        <v>2933</v>
      </c>
      <c r="Z106" s="8">
        <v>2</v>
      </c>
      <c r="AA106" s="20">
        <v>2515726.46</v>
      </c>
      <c r="AB106" s="12">
        <f t="shared" si="1"/>
        <v>26725.06</v>
      </c>
      <c r="AC106" s="17">
        <f>ROUND(1.65586^(2*EXP(-((Таблица1[[#This Row],[Площадь, кв.м]]/200)^2))-1),4)</f>
        <v>0.8569</v>
      </c>
      <c r="AD1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06" s="21">
        <v>1</v>
      </c>
      <c r="AG1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32447.732599999999</v>
      </c>
      <c r="AH106" s="34">
        <f>ROUND(Таблица1[[#This Row],[УПКС]]*Таблица1[[#This Row],[Площадь, кв.м]],2)</f>
        <v>6677743.3700000001</v>
      </c>
      <c r="AI106" s="14">
        <f>Таблица1[[#This Row],[Кадастровая стоимость, руб]]/Таблица1[[#This Row],[Действ. КС]]</f>
        <v>2.6543996241944368</v>
      </c>
      <c r="AJ106" s="20" t="s">
        <v>3996</v>
      </c>
      <c r="AK106" s="20" t="s">
        <v>3997</v>
      </c>
      <c r="AL106" s="20" t="s">
        <v>3998</v>
      </c>
      <c r="AM106" s="8" t="s">
        <v>3984</v>
      </c>
      <c r="AN106" s="8" t="s">
        <v>4036</v>
      </c>
      <c r="AO106" s="46" t="s">
        <v>4013</v>
      </c>
    </row>
    <row r="107" spans="1:41" x14ac:dyDescent="0.25">
      <c r="A107" s="1" t="s">
        <v>33</v>
      </c>
      <c r="B107" s="1" t="s">
        <v>21</v>
      </c>
      <c r="C107" s="1" t="s">
        <v>3981</v>
      </c>
      <c r="D107" s="1" t="s">
        <v>1290</v>
      </c>
      <c r="E107" s="16">
        <v>204002000000</v>
      </c>
      <c r="F107" s="16" t="s">
        <v>1005</v>
      </c>
      <c r="G107" s="8" t="s">
        <v>1338</v>
      </c>
      <c r="H107" s="1">
        <v>2</v>
      </c>
      <c r="I107" s="1" t="s">
        <v>1349</v>
      </c>
      <c r="J107" s="1">
        <v>201</v>
      </c>
      <c r="K107" s="1" t="s">
        <v>1350</v>
      </c>
      <c r="L107" s="1">
        <v>61001005000</v>
      </c>
      <c r="M107" s="1" t="s">
        <v>1358</v>
      </c>
      <c r="N107" s="8">
        <v>2008</v>
      </c>
      <c r="O107" s="8">
        <v>205</v>
      </c>
      <c r="P107" s="8" t="s">
        <v>4009</v>
      </c>
      <c r="Q10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7" s="8" t="s">
        <v>3892</v>
      </c>
      <c r="S107" s="8" t="s">
        <v>1402</v>
      </c>
      <c r="T107" s="8" t="s">
        <v>1382</v>
      </c>
      <c r="U107" s="18"/>
      <c r="V107" s="1" t="s">
        <v>2595</v>
      </c>
      <c r="W107" s="8" t="s">
        <v>2615</v>
      </c>
      <c r="X107" s="19" t="s">
        <v>2700</v>
      </c>
      <c r="AA107" s="20">
        <v>2374055.7999999998</v>
      </c>
      <c r="AB107" s="12">
        <f t="shared" si="1"/>
        <v>26725.06</v>
      </c>
      <c r="AC107" s="17">
        <f>ROUND(1.65586^(2*EXP(-((Таблица1[[#This Row],[Площадь, кв.м]]/200)^2))-1),4)</f>
        <v>0.85929999999999995</v>
      </c>
      <c r="AD1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07" s="21">
        <v>1</v>
      </c>
      <c r="AG1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32209.9391</v>
      </c>
      <c r="AH107" s="34">
        <f>ROUND(Таблица1[[#This Row],[УПКС]]*Таблица1[[#This Row],[Площадь, кв.м]],2)</f>
        <v>6603037.5199999996</v>
      </c>
      <c r="AI107" s="14">
        <f>Таблица1[[#This Row],[Кадастровая стоимость, руб]]/Таблица1[[#This Row],[Действ. КС]]</f>
        <v>2.7813320647307447</v>
      </c>
      <c r="AJ107" s="20" t="s">
        <v>3996</v>
      </c>
      <c r="AK107" s="20" t="s">
        <v>3997</v>
      </c>
      <c r="AL107" s="20" t="s">
        <v>3998</v>
      </c>
      <c r="AM107" s="8" t="s">
        <v>3984</v>
      </c>
      <c r="AN107" s="8" t="s">
        <v>4036</v>
      </c>
      <c r="AO107" s="46" t="s">
        <v>4013</v>
      </c>
    </row>
    <row r="108" spans="1:41" x14ac:dyDescent="0.25">
      <c r="A108" s="1" t="s">
        <v>368</v>
      </c>
      <c r="B108" s="1" t="s">
        <v>17</v>
      </c>
      <c r="C108" s="1" t="s">
        <v>3981</v>
      </c>
      <c r="D108" s="1" t="s">
        <v>1290</v>
      </c>
      <c r="E108" s="16">
        <v>204002000000</v>
      </c>
      <c r="F108" s="16" t="s">
        <v>1005</v>
      </c>
      <c r="G108" s="8" t="s">
        <v>201</v>
      </c>
      <c r="H108" s="1">
        <v>2</v>
      </c>
      <c r="I108" s="1" t="s">
        <v>1351</v>
      </c>
      <c r="J108" s="1">
        <v>202</v>
      </c>
      <c r="K108" s="1" t="s">
        <v>1352</v>
      </c>
      <c r="L108" s="1">
        <v>61001006003</v>
      </c>
      <c r="M108" s="1" t="s">
        <v>1361</v>
      </c>
      <c r="N108" s="8">
        <v>2007</v>
      </c>
      <c r="O108" s="8">
        <v>229.8</v>
      </c>
      <c r="P108" s="8" t="s">
        <v>4009</v>
      </c>
      <c r="Q10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8" s="8" t="s">
        <v>3938</v>
      </c>
      <c r="S108" s="8" t="s">
        <v>1714</v>
      </c>
      <c r="T108" s="8" t="s">
        <v>1382</v>
      </c>
      <c r="U108" s="18"/>
      <c r="V108" s="1" t="s">
        <v>2595</v>
      </c>
      <c r="W108" s="8" t="s">
        <v>2650</v>
      </c>
      <c r="X108" s="19" t="s">
        <v>2796</v>
      </c>
      <c r="AA108" s="20">
        <v>11919856.99</v>
      </c>
      <c r="AB108" s="12">
        <f t="shared" si="1"/>
        <v>26725.06</v>
      </c>
      <c r="AC108" s="17">
        <f>ROUND(1.65586^(2*EXP(-((Таблица1[[#This Row],[Площадь, кв.м]]/200)^2))-1),4)</f>
        <v>0.79059999999999997</v>
      </c>
      <c r="AD1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08" s="21">
        <v>1</v>
      </c>
      <c r="AG1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29634.793300000001</v>
      </c>
      <c r="AH108" s="34">
        <f>ROUND(Таблица1[[#This Row],[УПКС]]*Таблица1[[#This Row],[Площадь, кв.м]],2)</f>
        <v>6810075.5</v>
      </c>
      <c r="AI108" s="14">
        <f>Таблица1[[#This Row],[Кадастровая стоимость, руб]]/Таблица1[[#This Row],[Действ. КС]]</f>
        <v>0.57132191314989933</v>
      </c>
      <c r="AJ108" s="20" t="s">
        <v>3996</v>
      </c>
      <c r="AK108" s="20" t="s">
        <v>3997</v>
      </c>
      <c r="AL108" s="20" t="s">
        <v>3998</v>
      </c>
      <c r="AM108" s="8" t="s">
        <v>3984</v>
      </c>
      <c r="AN108" s="8" t="s">
        <v>4036</v>
      </c>
      <c r="AO108" s="46" t="s">
        <v>4013</v>
      </c>
    </row>
    <row r="109" spans="1:41" x14ac:dyDescent="0.25">
      <c r="A109" s="1" t="s">
        <v>105</v>
      </c>
      <c r="B109" s="1" t="s">
        <v>26</v>
      </c>
      <c r="C109" s="1" t="s">
        <v>3981</v>
      </c>
      <c r="D109" s="1" t="s">
        <v>1289</v>
      </c>
      <c r="E109" s="16">
        <v>204002000000</v>
      </c>
      <c r="F109" s="16" t="s">
        <v>1005</v>
      </c>
      <c r="G109" s="8" t="s">
        <v>1338</v>
      </c>
      <c r="H109" s="1">
        <v>2</v>
      </c>
      <c r="I109" s="1" t="s">
        <v>1349</v>
      </c>
      <c r="J109" s="1">
        <v>201</v>
      </c>
      <c r="K109" s="1" t="s">
        <v>1350</v>
      </c>
      <c r="L109" s="1">
        <v>61001002000</v>
      </c>
      <c r="M109" s="1" t="s">
        <v>1364</v>
      </c>
      <c r="N109" s="8">
        <v>2006</v>
      </c>
      <c r="O109" s="8">
        <v>178.3</v>
      </c>
      <c r="P109" s="8" t="s">
        <v>4009</v>
      </c>
      <c r="Q10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09" s="8" t="s">
        <v>3893</v>
      </c>
      <c r="S109" s="8" t="s">
        <v>1466</v>
      </c>
      <c r="T109" s="8" t="s">
        <v>1382</v>
      </c>
      <c r="U109" s="18"/>
      <c r="V109" s="1" t="s">
        <v>2595</v>
      </c>
      <c r="W109" s="8" t="s">
        <v>2614</v>
      </c>
      <c r="X109" s="19" t="s">
        <v>2698</v>
      </c>
      <c r="AA109" s="20">
        <v>7441261.3499999996</v>
      </c>
      <c r="AB109" s="12">
        <f t="shared" si="1"/>
        <v>26725.06</v>
      </c>
      <c r="AC109" s="17">
        <f>ROUND(1.65586^(2*EXP(-((Таблица1[[#This Row],[Площадь, кв.м]]/200)^2))-1),4)</f>
        <v>0.95240000000000002</v>
      </c>
      <c r="AD1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09" s="21">
        <v>1</v>
      </c>
      <c r="AG1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35335.410199999998</v>
      </c>
      <c r="AH109" s="34">
        <f>ROUND(Таблица1[[#This Row],[УПКС]]*Таблица1[[#This Row],[Площадь, кв.м]],2)</f>
        <v>6300303.6399999997</v>
      </c>
      <c r="AI109" s="14">
        <f>Таблица1[[#This Row],[Кадастровая стоимость, руб]]/Таблица1[[#This Row],[Действ. КС]]</f>
        <v>0.84667146383724312</v>
      </c>
      <c r="AJ109" s="20" t="s">
        <v>3996</v>
      </c>
      <c r="AK109" s="20" t="s">
        <v>3997</v>
      </c>
      <c r="AL109" s="20" t="s">
        <v>3998</v>
      </c>
      <c r="AM109" s="8" t="s">
        <v>3984</v>
      </c>
      <c r="AN109" s="8" t="s">
        <v>4036</v>
      </c>
      <c r="AO109" s="46" t="s">
        <v>4013</v>
      </c>
    </row>
    <row r="110" spans="1:41" x14ac:dyDescent="0.25">
      <c r="A110" s="1" t="s">
        <v>25</v>
      </c>
      <c r="B110" s="1" t="s">
        <v>26</v>
      </c>
      <c r="C110" s="1" t="s">
        <v>3981</v>
      </c>
      <c r="D110" s="1" t="s">
        <v>1289</v>
      </c>
      <c r="E110" s="16">
        <v>204002000000</v>
      </c>
      <c r="F110" s="16" t="s">
        <v>1005</v>
      </c>
      <c r="G110" s="8" t="s">
        <v>1338</v>
      </c>
      <c r="H110" s="1">
        <v>2</v>
      </c>
      <c r="I110" s="1" t="s">
        <v>1349</v>
      </c>
      <c r="J110" s="1">
        <v>201</v>
      </c>
      <c r="K110" s="1" t="s">
        <v>1350</v>
      </c>
      <c r="L110" s="1">
        <v>61001005000</v>
      </c>
      <c r="M110" s="1" t="s">
        <v>1358</v>
      </c>
      <c r="N110" s="8">
        <v>2006</v>
      </c>
      <c r="O110" s="8">
        <v>179.8</v>
      </c>
      <c r="P110" s="8" t="s">
        <v>4009</v>
      </c>
      <c r="Q11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0" s="8" t="s">
        <v>3893</v>
      </c>
      <c r="S110" s="8" t="s">
        <v>1396</v>
      </c>
      <c r="T110" s="8" t="s">
        <v>1382</v>
      </c>
      <c r="U110" s="18"/>
      <c r="V110" s="1" t="s">
        <v>2595</v>
      </c>
      <c r="W110" s="8" t="s">
        <v>2614</v>
      </c>
      <c r="X110" s="19" t="s">
        <v>2698</v>
      </c>
      <c r="AA110" s="20">
        <v>7503863.0999999996</v>
      </c>
      <c r="AB110" s="12">
        <f t="shared" si="1"/>
        <v>26725.06</v>
      </c>
      <c r="AC110" s="17">
        <f>ROUND(1.65586^(2*EXP(-((Таблица1[[#This Row],[Площадь, кв.м]]/200)^2))-1),4)</f>
        <v>0.94669999999999999</v>
      </c>
      <c r="AD1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10" s="21">
        <v>1</v>
      </c>
      <c r="AG1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35123.932000000001</v>
      </c>
      <c r="AH110" s="34">
        <f>ROUND(Таблица1[[#This Row],[УПКС]]*Таблица1[[#This Row],[Площадь, кв.м]],2)</f>
        <v>6315282.9699999997</v>
      </c>
      <c r="AI110" s="14">
        <f>Таблица1[[#This Row],[Кадастровая стоимость, руб]]/Таблица1[[#This Row],[Действ. КС]]</f>
        <v>0.84160423582354538</v>
      </c>
      <c r="AJ110" s="20" t="s">
        <v>3996</v>
      </c>
      <c r="AK110" s="20" t="s">
        <v>3997</v>
      </c>
      <c r="AL110" s="20" t="s">
        <v>3998</v>
      </c>
      <c r="AM110" s="8" t="s">
        <v>3984</v>
      </c>
      <c r="AN110" s="8" t="s">
        <v>4036</v>
      </c>
      <c r="AO110" s="46" t="s">
        <v>4013</v>
      </c>
    </row>
    <row r="111" spans="1:41" x14ac:dyDescent="0.25">
      <c r="A111" s="1" t="s">
        <v>333</v>
      </c>
      <c r="B111" s="1" t="s">
        <v>17</v>
      </c>
      <c r="C111" s="1" t="s">
        <v>3981</v>
      </c>
      <c r="D111" s="1" t="s">
        <v>1289</v>
      </c>
      <c r="E111" s="16">
        <v>204002000000</v>
      </c>
      <c r="F111" s="16" t="s">
        <v>1005</v>
      </c>
      <c r="G111" s="8" t="s">
        <v>201</v>
      </c>
      <c r="H111" s="1">
        <v>2</v>
      </c>
      <c r="I111" s="1" t="s">
        <v>1351</v>
      </c>
      <c r="J111" s="1">
        <v>202</v>
      </c>
      <c r="K111" s="1" t="s">
        <v>1352</v>
      </c>
      <c r="L111" s="1">
        <v>61001005000</v>
      </c>
      <c r="M111" s="1" t="s">
        <v>1358</v>
      </c>
      <c r="N111" s="8">
        <v>2018</v>
      </c>
      <c r="O111" s="8">
        <v>196.8</v>
      </c>
      <c r="P111" s="8" t="s">
        <v>4009</v>
      </c>
      <c r="Q11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1" s="8" t="s">
        <v>3893</v>
      </c>
      <c r="S111" s="8" t="s">
        <v>1680</v>
      </c>
      <c r="T111" s="8" t="s">
        <v>1382</v>
      </c>
      <c r="U111" s="18"/>
      <c r="V111" s="1" t="s">
        <v>2595</v>
      </c>
      <c r="W111" s="8" t="s">
        <v>2614</v>
      </c>
      <c r="X111" s="19" t="s">
        <v>2761</v>
      </c>
      <c r="AA111" s="20">
        <v>8213349.5999999996</v>
      </c>
      <c r="AB111" s="12">
        <f t="shared" si="1"/>
        <v>26725.06</v>
      </c>
      <c r="AC111" s="17">
        <f>ROUND(1.65586^(2*EXP(-((Таблица1[[#This Row],[Площадь, кв.м]]/200)^2))-1),4)</f>
        <v>0.88580000000000003</v>
      </c>
      <c r="AD1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1" s="21">
        <v>1</v>
      </c>
      <c r="AG1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33880.880799999999</v>
      </c>
      <c r="AH111" s="34">
        <f>ROUND(Таблица1[[#This Row],[УПКС]]*Таблица1[[#This Row],[Площадь, кв.м]],2)</f>
        <v>6667757.3399999999</v>
      </c>
      <c r="AI111" s="14">
        <f>Таблица1[[#This Row],[Кадастровая стоимость, руб]]/Таблица1[[#This Row],[Действ. КС]]</f>
        <v>0.811819496883464</v>
      </c>
      <c r="AJ111" s="20" t="s">
        <v>3996</v>
      </c>
      <c r="AK111" s="20" t="s">
        <v>3997</v>
      </c>
      <c r="AL111" s="20" t="s">
        <v>3998</v>
      </c>
      <c r="AM111" s="8" t="s">
        <v>3984</v>
      </c>
      <c r="AN111" s="8" t="s">
        <v>4036</v>
      </c>
      <c r="AO111" s="46" t="s">
        <v>4013</v>
      </c>
    </row>
    <row r="112" spans="1:41" x14ac:dyDescent="0.25">
      <c r="A112" s="1" t="s">
        <v>459</v>
      </c>
      <c r="B112" s="1" t="s">
        <v>21</v>
      </c>
      <c r="C112" s="1" t="s">
        <v>3981</v>
      </c>
      <c r="D112" s="1" t="s">
        <v>1301</v>
      </c>
      <c r="E112" s="16">
        <v>204002000000</v>
      </c>
      <c r="F112" s="16" t="s">
        <v>1005</v>
      </c>
      <c r="G112" s="8" t="s">
        <v>201</v>
      </c>
      <c r="H112" s="1">
        <v>2</v>
      </c>
      <c r="I112" s="1" t="s">
        <v>1351</v>
      </c>
      <c r="J112" s="1">
        <v>202</v>
      </c>
      <c r="K112" s="1" t="s">
        <v>1352</v>
      </c>
      <c r="L112" s="1">
        <v>61001001001</v>
      </c>
      <c r="M112" s="1" t="s">
        <v>1362</v>
      </c>
      <c r="N112" s="8">
        <v>2009</v>
      </c>
      <c r="O112" s="8">
        <v>255.2</v>
      </c>
      <c r="P112" s="8" t="s">
        <v>4009</v>
      </c>
      <c r="Q11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2" s="8" t="s">
        <v>3938</v>
      </c>
      <c r="S112" s="8" t="s">
        <v>1803</v>
      </c>
      <c r="T112" s="8" t="s">
        <v>1382</v>
      </c>
      <c r="U112" s="18"/>
      <c r="V112" s="1" t="s">
        <v>2595</v>
      </c>
      <c r="W112" s="8" t="s">
        <v>2650</v>
      </c>
      <c r="X112" s="19" t="s">
        <v>2723</v>
      </c>
      <c r="AA112" s="20">
        <v>13986559.619999999</v>
      </c>
      <c r="AB112" s="12">
        <f t="shared" si="1"/>
        <v>26725.06</v>
      </c>
      <c r="AC112" s="17">
        <f>ROUND(1.65586^(2*EXP(-((Таблица1[[#This Row],[Площадь, кв.м]]/200)^2))-1),4)</f>
        <v>0.73609999999999998</v>
      </c>
      <c r="AD1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12" s="21">
        <v>1</v>
      </c>
      <c r="AG1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27873.469400000002</v>
      </c>
      <c r="AH112" s="34">
        <f>ROUND(Таблица1[[#This Row],[УПКС]]*Таблица1[[#This Row],[Площадь, кв.м]],2)</f>
        <v>7113309.3899999997</v>
      </c>
      <c r="AI112" s="14">
        <f>Таблица1[[#This Row],[Кадастровая стоимость, руб]]/Таблица1[[#This Row],[Действ. КС]]</f>
        <v>0.50858178017046907</v>
      </c>
      <c r="AJ112" s="20" t="s">
        <v>3996</v>
      </c>
      <c r="AK112" s="20" t="s">
        <v>3997</v>
      </c>
      <c r="AL112" s="20" t="s">
        <v>3998</v>
      </c>
      <c r="AM112" s="8" t="s">
        <v>3984</v>
      </c>
      <c r="AN112" s="8" t="s">
        <v>4036</v>
      </c>
      <c r="AO112" s="46" t="s">
        <v>4013</v>
      </c>
    </row>
    <row r="113" spans="1:41" x14ac:dyDescent="0.25">
      <c r="A113" s="1" t="s">
        <v>418</v>
      </c>
      <c r="B113" s="1" t="s">
        <v>17</v>
      </c>
      <c r="C113" s="1" t="s">
        <v>3981</v>
      </c>
      <c r="D113" s="1" t="s">
        <v>1320</v>
      </c>
      <c r="E113" s="16">
        <v>204003000000</v>
      </c>
      <c r="F113" s="16" t="s">
        <v>1339</v>
      </c>
      <c r="G113" s="8" t="s">
        <v>201</v>
      </c>
      <c r="H113" s="1">
        <v>2</v>
      </c>
      <c r="I113" s="1" t="s">
        <v>1351</v>
      </c>
      <c r="J113" s="1">
        <v>202</v>
      </c>
      <c r="K113" s="1" t="s">
        <v>1352</v>
      </c>
      <c r="L113" s="1">
        <v>61001006000</v>
      </c>
      <c r="M113" s="1" t="s">
        <v>1369</v>
      </c>
      <c r="N113" s="8">
        <v>2005</v>
      </c>
      <c r="O113" s="8">
        <v>322.8</v>
      </c>
      <c r="P113" s="8" t="s">
        <v>4009</v>
      </c>
      <c r="Q11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3" s="8" t="s">
        <v>3948</v>
      </c>
      <c r="S113" s="8" t="s">
        <v>1764</v>
      </c>
      <c r="T113" s="8" t="s">
        <v>1382</v>
      </c>
      <c r="U113" s="18"/>
      <c r="V113" s="1" t="s">
        <v>2595</v>
      </c>
      <c r="W113" s="8" t="s">
        <v>2643</v>
      </c>
      <c r="X113" s="19"/>
      <c r="AA113" s="20">
        <v>14196442.279999999</v>
      </c>
      <c r="AB113" s="12">
        <f t="shared" si="1"/>
        <v>26725.06</v>
      </c>
      <c r="AC113" s="17">
        <f>ROUND(1.65586^(2*EXP(-((Таблица1[[#This Row],[Площадь, кв.м]]/200)^2))-1),4)</f>
        <v>0.65069999999999995</v>
      </c>
      <c r="AD1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13" s="21">
        <v>1</v>
      </c>
      <c r="AG1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24141.906200000001</v>
      </c>
      <c r="AH113" s="34">
        <f>ROUND(Таблица1[[#This Row],[УПКС]]*Таблица1[[#This Row],[Площадь, кв.м]],2)</f>
        <v>7793007.3200000003</v>
      </c>
      <c r="AI113" s="14">
        <f>Таблица1[[#This Row],[Кадастровая стоимость, руб]]/Таблица1[[#This Row],[Действ. КС]]</f>
        <v>0.54894086604915215</v>
      </c>
      <c r="AJ113" s="20" t="s">
        <v>3996</v>
      </c>
      <c r="AK113" s="20" t="s">
        <v>3997</v>
      </c>
      <c r="AL113" s="20" t="s">
        <v>3998</v>
      </c>
      <c r="AM113" s="8" t="s">
        <v>3984</v>
      </c>
      <c r="AN113" s="8" t="s">
        <v>4036</v>
      </c>
      <c r="AO113" s="46" t="s">
        <v>4013</v>
      </c>
    </row>
    <row r="114" spans="1:41" x14ac:dyDescent="0.25">
      <c r="A114" s="1" t="s">
        <v>417</v>
      </c>
      <c r="B114" s="1" t="s">
        <v>17</v>
      </c>
      <c r="C114" s="1" t="s">
        <v>3981</v>
      </c>
      <c r="D114" s="1" t="s">
        <v>1320</v>
      </c>
      <c r="E114" s="16">
        <v>204002000000</v>
      </c>
      <c r="F114" s="16" t="s">
        <v>1005</v>
      </c>
      <c r="G114" s="8" t="s">
        <v>201</v>
      </c>
      <c r="H114" s="1">
        <v>2</v>
      </c>
      <c r="I114" s="1" t="s">
        <v>1351</v>
      </c>
      <c r="J114" s="1">
        <v>202</v>
      </c>
      <c r="K114" s="1" t="s">
        <v>1352</v>
      </c>
      <c r="L114" s="1">
        <v>61001006000</v>
      </c>
      <c r="M114" s="1" t="s">
        <v>1369</v>
      </c>
      <c r="N114" s="8">
        <v>2005</v>
      </c>
      <c r="O114" s="8">
        <v>322.8</v>
      </c>
      <c r="P114" s="8" t="s">
        <v>4009</v>
      </c>
      <c r="Q11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4" s="8" t="s">
        <v>3948</v>
      </c>
      <c r="S114" s="8" t="s">
        <v>1763</v>
      </c>
      <c r="T114" s="8" t="s">
        <v>1382</v>
      </c>
      <c r="U114" s="18"/>
      <c r="V114" s="1" t="s">
        <v>2595</v>
      </c>
      <c r="W114" s="8" t="s">
        <v>2643</v>
      </c>
      <c r="X114" s="19" t="s">
        <v>2746</v>
      </c>
      <c r="AA114" s="20">
        <v>14124469.08</v>
      </c>
      <c r="AB114" s="12">
        <f t="shared" si="1"/>
        <v>26725.06</v>
      </c>
      <c r="AC114" s="17">
        <f>ROUND(1.65586^(2*EXP(-((Таблица1[[#This Row],[Площадь, кв.м]]/200)^2))-1),4)</f>
        <v>0.65069999999999995</v>
      </c>
      <c r="AD1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14" s="21">
        <v>1</v>
      </c>
      <c r="AG1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24141.906200000001</v>
      </c>
      <c r="AH114" s="34">
        <f>ROUND(Таблица1[[#This Row],[УПКС]]*Таблица1[[#This Row],[Площадь, кв.м]],2)</f>
        <v>7793007.3200000003</v>
      </c>
      <c r="AI114" s="14">
        <f>Таблица1[[#This Row],[Кадастровая стоимость, руб]]/Таблица1[[#This Row],[Действ. КС]]</f>
        <v>0.55173807070984082</v>
      </c>
      <c r="AJ114" s="20" t="s">
        <v>3996</v>
      </c>
      <c r="AK114" s="20" t="s">
        <v>3997</v>
      </c>
      <c r="AL114" s="20" t="s">
        <v>3998</v>
      </c>
      <c r="AM114" s="8" t="s">
        <v>3984</v>
      </c>
      <c r="AN114" s="8" t="s">
        <v>4036</v>
      </c>
      <c r="AO114" s="46" t="s">
        <v>4013</v>
      </c>
    </row>
    <row r="115" spans="1:41" x14ac:dyDescent="0.25">
      <c r="A115" s="1" t="s">
        <v>1091</v>
      </c>
      <c r="B115" s="1" t="s">
        <v>8</v>
      </c>
      <c r="C115" s="1" t="s">
        <v>3981</v>
      </c>
      <c r="D115" s="1" t="s">
        <v>1320</v>
      </c>
      <c r="E115" s="16">
        <v>204002000000</v>
      </c>
      <c r="F115" s="16" t="s">
        <v>1005</v>
      </c>
      <c r="G115" s="8" t="s">
        <v>201</v>
      </c>
      <c r="H115" s="1">
        <v>2</v>
      </c>
      <c r="I115" s="1" t="s">
        <v>1351</v>
      </c>
      <c r="J115" s="1">
        <v>202</v>
      </c>
      <c r="K115" s="1" t="s">
        <v>1352</v>
      </c>
      <c r="L115" s="1">
        <v>61001002001</v>
      </c>
      <c r="M115" s="1" t="s">
        <v>1363</v>
      </c>
      <c r="N115" s="8">
        <v>2005</v>
      </c>
      <c r="O115" s="8">
        <v>322.8</v>
      </c>
      <c r="P115" s="8" t="s">
        <v>4009</v>
      </c>
      <c r="Q11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5" s="8" t="s">
        <v>3948</v>
      </c>
      <c r="S115" s="8" t="s">
        <v>1763</v>
      </c>
      <c r="T115" s="8" t="s">
        <v>1382</v>
      </c>
      <c r="U115" s="18"/>
      <c r="V115" s="1" t="s">
        <v>2595</v>
      </c>
      <c r="W115" s="8" t="s">
        <v>2643</v>
      </c>
      <c r="X115" s="19" t="s">
        <v>2746</v>
      </c>
      <c r="AA115" s="20">
        <v>14124469.08</v>
      </c>
      <c r="AB115" s="12">
        <f t="shared" si="1"/>
        <v>26725.06</v>
      </c>
      <c r="AC115" s="17">
        <f>ROUND(1.65586^(2*EXP(-((Таблица1[[#This Row],[Площадь, кв.м]]/200)^2))-1),4)</f>
        <v>0.65069999999999995</v>
      </c>
      <c r="AD1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15" s="21">
        <v>1</v>
      </c>
      <c r="AG1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24141.906200000001</v>
      </c>
      <c r="AH115" s="34">
        <f>ROUND(Таблица1[[#This Row],[УПКС]]*Таблица1[[#This Row],[Площадь, кв.м]],2)</f>
        <v>7793007.3200000003</v>
      </c>
      <c r="AI115" s="14">
        <f>Таблица1[[#This Row],[Кадастровая стоимость, руб]]/Таблица1[[#This Row],[Действ. КС]]</f>
        <v>0.55173807070984082</v>
      </c>
      <c r="AJ115" s="20" t="s">
        <v>3996</v>
      </c>
      <c r="AK115" s="20" t="s">
        <v>3997</v>
      </c>
      <c r="AL115" s="20" t="s">
        <v>3998</v>
      </c>
      <c r="AM115" s="8" t="s">
        <v>3984</v>
      </c>
      <c r="AN115" s="8" t="s">
        <v>4036</v>
      </c>
      <c r="AO115" s="46" t="s">
        <v>4013</v>
      </c>
    </row>
    <row r="116" spans="1:41" x14ac:dyDescent="0.25">
      <c r="A116" s="1" t="s">
        <v>1098</v>
      </c>
      <c r="B116" s="1" t="s">
        <v>17</v>
      </c>
      <c r="C116" s="1" t="s">
        <v>3981</v>
      </c>
      <c r="D116" s="1" t="s">
        <v>1285</v>
      </c>
      <c r="E116" s="16">
        <v>204002000000</v>
      </c>
      <c r="F116" s="16" t="s">
        <v>1005</v>
      </c>
      <c r="G116" s="8" t="s">
        <v>201</v>
      </c>
      <c r="H116" s="1">
        <v>2</v>
      </c>
      <c r="I116" s="1" t="s">
        <v>1351</v>
      </c>
      <c r="J116" s="1">
        <v>202</v>
      </c>
      <c r="K116" s="1" t="s">
        <v>1352</v>
      </c>
      <c r="L116" s="1">
        <v>61001002002</v>
      </c>
      <c r="M116" s="1" t="s">
        <v>1365</v>
      </c>
      <c r="N116" s="8">
        <v>1977</v>
      </c>
      <c r="O116" s="8">
        <v>13.6</v>
      </c>
      <c r="P116" s="8" t="s">
        <v>4009</v>
      </c>
      <c r="Q11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6" s="8" t="s">
        <v>3898</v>
      </c>
      <c r="S116" s="8" t="s">
        <v>2410</v>
      </c>
      <c r="T116" s="8" t="s">
        <v>1382</v>
      </c>
      <c r="V116" s="1" t="s">
        <v>2592</v>
      </c>
      <c r="W116" s="8" t="s">
        <v>2617</v>
      </c>
      <c r="X116" s="19" t="s">
        <v>2770</v>
      </c>
      <c r="AA116" s="20">
        <v>74446.17</v>
      </c>
      <c r="AB116" s="12">
        <f t="shared" si="1"/>
        <v>26725.06</v>
      </c>
      <c r="AC116" s="17">
        <f>ROUND(1.65586^(2*EXP(-((Таблица1[[#This Row],[Площадь, кв.м]]/200)^2))-1),4)</f>
        <v>1.6482000000000001</v>
      </c>
      <c r="AD1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0.55000000000000004</v>
      </c>
      <c r="AF116" s="21">
        <v>1</v>
      </c>
      <c r="AG1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34673.015700000004</v>
      </c>
      <c r="AH116" s="34">
        <f>ROUND(Таблица1[[#This Row],[УПКС]]*Таблица1[[#This Row],[Площадь, кв.м]],2)</f>
        <v>471553.01</v>
      </c>
      <c r="AI116" s="14">
        <f>Таблица1[[#This Row],[Кадастровая стоимость, руб]]/Таблица1[[#This Row],[Действ. КС]]</f>
        <v>6.3341473443160341</v>
      </c>
      <c r="AJ116" s="20" t="s">
        <v>3996</v>
      </c>
      <c r="AK116" s="20" t="s">
        <v>3997</v>
      </c>
      <c r="AL116" s="20" t="s">
        <v>3998</v>
      </c>
      <c r="AM116" s="8" t="s">
        <v>3984</v>
      </c>
      <c r="AN116" s="8" t="s">
        <v>4036</v>
      </c>
      <c r="AO116" s="46" t="s">
        <v>4013</v>
      </c>
    </row>
    <row r="117" spans="1:41" x14ac:dyDescent="0.25">
      <c r="A117" s="1" t="s">
        <v>769</v>
      </c>
      <c r="B117" s="1" t="s">
        <v>17</v>
      </c>
      <c r="C117" s="1" t="s">
        <v>3981</v>
      </c>
      <c r="D117" s="1" t="s">
        <v>1298</v>
      </c>
      <c r="E117" s="16">
        <v>204002000000</v>
      </c>
      <c r="F117" s="16" t="s">
        <v>1005</v>
      </c>
      <c r="G117" s="8" t="s">
        <v>201</v>
      </c>
      <c r="H117" s="1">
        <v>2</v>
      </c>
      <c r="I117" s="1" t="s">
        <v>1351</v>
      </c>
      <c r="J117" s="1">
        <v>202</v>
      </c>
      <c r="K117" s="1" t="s">
        <v>1352</v>
      </c>
      <c r="L117" s="1">
        <v>61001002001</v>
      </c>
      <c r="M117" s="1" t="s">
        <v>1363</v>
      </c>
      <c r="N117" s="8">
        <v>1960</v>
      </c>
      <c r="O117" s="8">
        <v>75</v>
      </c>
      <c r="P117" s="8" t="s">
        <v>4009</v>
      </c>
      <c r="Q11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7" s="8" t="s">
        <v>3894</v>
      </c>
      <c r="S117" s="8" t="s">
        <v>2097</v>
      </c>
      <c r="T117" s="8" t="s">
        <v>1382</v>
      </c>
      <c r="V117" s="1" t="s">
        <v>2594</v>
      </c>
      <c r="W117" s="8" t="s">
        <v>2619</v>
      </c>
      <c r="X117" s="19" t="s">
        <v>2753</v>
      </c>
      <c r="AA117" s="20">
        <v>546690.96</v>
      </c>
      <c r="AB117" s="12">
        <f t="shared" si="1"/>
        <v>26725.06</v>
      </c>
      <c r="AC117" s="17">
        <f>ROUND(1.65586^(2*EXP(-((Таблица1[[#This Row],[Площадь, кв.м]]/200)^2))-1),4)</f>
        <v>1.4505999999999999</v>
      </c>
      <c r="AD1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17" s="21">
        <v>1</v>
      </c>
      <c r="AG1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19419.351999999999</v>
      </c>
      <c r="AH117" s="34">
        <f>ROUND(Таблица1[[#This Row],[УПКС]]*Таблица1[[#This Row],[Площадь, кв.м]],2)</f>
        <v>1456451.4</v>
      </c>
      <c r="AI117" s="14">
        <f>Таблица1[[#This Row],[Кадастровая стоимость, руб]]/Таблица1[[#This Row],[Действ. КС]]</f>
        <v>2.6641219748722387</v>
      </c>
      <c r="AJ117" s="20" t="s">
        <v>3996</v>
      </c>
      <c r="AK117" s="20" t="s">
        <v>3997</v>
      </c>
      <c r="AL117" s="20" t="s">
        <v>3998</v>
      </c>
      <c r="AM117" s="8" t="s">
        <v>3984</v>
      </c>
      <c r="AN117" s="8" t="s">
        <v>4036</v>
      </c>
      <c r="AO117" s="46" t="s">
        <v>4013</v>
      </c>
    </row>
    <row r="118" spans="1:41" x14ac:dyDescent="0.25">
      <c r="A118" s="1" t="s">
        <v>871</v>
      </c>
      <c r="B118" s="1" t="s">
        <v>17</v>
      </c>
      <c r="C118" s="1" t="s">
        <v>3981</v>
      </c>
      <c r="D118" s="1" t="s">
        <v>1298</v>
      </c>
      <c r="E118" s="16">
        <v>204002000000</v>
      </c>
      <c r="F118" s="16" t="s">
        <v>1005</v>
      </c>
      <c r="G118" s="8" t="s">
        <v>201</v>
      </c>
      <c r="H118" s="1">
        <v>2</v>
      </c>
      <c r="I118" s="1" t="s">
        <v>1351</v>
      </c>
      <c r="J118" s="1">
        <v>202</v>
      </c>
      <c r="K118" s="1" t="s">
        <v>1352</v>
      </c>
      <c r="L118" s="1">
        <v>61001002001</v>
      </c>
      <c r="M118" s="1" t="s">
        <v>1363</v>
      </c>
      <c r="N118" s="8">
        <v>1956</v>
      </c>
      <c r="O118" s="8">
        <v>92.7</v>
      </c>
      <c r="P118" s="8" t="s">
        <v>4009</v>
      </c>
      <c r="Q11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8" s="8" t="s">
        <v>3894</v>
      </c>
      <c r="S118" s="8" t="s">
        <v>2191</v>
      </c>
      <c r="T118" s="8" t="s">
        <v>1382</v>
      </c>
      <c r="U118" s="18"/>
      <c r="V118" s="1" t="s">
        <v>2594</v>
      </c>
      <c r="W118" s="8" t="s">
        <v>2619</v>
      </c>
      <c r="X118" s="19" t="s">
        <v>2754</v>
      </c>
      <c r="AA118" s="20">
        <v>667943.24</v>
      </c>
      <c r="AB118" s="12">
        <f t="shared" si="1"/>
        <v>26725.06</v>
      </c>
      <c r="AC118" s="17">
        <f>ROUND(1.65586^(2*EXP(-((Таблица1[[#This Row],[Площадь, кв.м]]/200)^2))-1),4)</f>
        <v>1.3625</v>
      </c>
      <c r="AD1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8" s="21">
        <v>1</v>
      </c>
      <c r="AG1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17197.6643</v>
      </c>
      <c r="AH118" s="34">
        <f>ROUND(Таблица1[[#This Row],[УПКС]]*Таблица1[[#This Row],[Площадь, кв.м]],2)</f>
        <v>1594223.48</v>
      </c>
      <c r="AI118" s="14">
        <f>Таблица1[[#This Row],[Кадастровая стоимость, руб]]/Таблица1[[#This Row],[Действ. КС]]</f>
        <v>2.3867648993648025</v>
      </c>
      <c r="AJ118" s="20" t="s">
        <v>3996</v>
      </c>
      <c r="AK118" s="20" t="s">
        <v>3997</v>
      </c>
      <c r="AL118" s="20" t="s">
        <v>3998</v>
      </c>
      <c r="AM118" s="8" t="s">
        <v>3984</v>
      </c>
      <c r="AN118" s="8" t="s">
        <v>4036</v>
      </c>
      <c r="AO118" s="46" t="s">
        <v>4013</v>
      </c>
    </row>
    <row r="119" spans="1:41" x14ac:dyDescent="0.25">
      <c r="A119" s="1" t="s">
        <v>464</v>
      </c>
      <c r="B119" s="1" t="s">
        <v>21</v>
      </c>
      <c r="C119" s="1" t="s">
        <v>3981</v>
      </c>
      <c r="D119" s="1" t="s">
        <v>1298</v>
      </c>
      <c r="E119" s="16">
        <v>204002000000</v>
      </c>
      <c r="F119" s="16" t="s">
        <v>1005</v>
      </c>
      <c r="G119" s="8" t="s">
        <v>201</v>
      </c>
      <c r="H119" s="1">
        <v>2</v>
      </c>
      <c r="I119" s="1" t="s">
        <v>1351</v>
      </c>
      <c r="J119" s="1">
        <v>202</v>
      </c>
      <c r="K119" s="1" t="s">
        <v>1352</v>
      </c>
      <c r="L119" s="1">
        <v>61001001001</v>
      </c>
      <c r="M119" s="1" t="s">
        <v>1362</v>
      </c>
      <c r="N119" s="8">
        <v>1993</v>
      </c>
      <c r="O119" s="8">
        <v>432.7</v>
      </c>
      <c r="P119" s="8" t="s">
        <v>4009</v>
      </c>
      <c r="Q11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19" s="8" t="s">
        <v>3896</v>
      </c>
      <c r="S119" s="8" t="s">
        <v>1808</v>
      </c>
      <c r="T119" s="8" t="s">
        <v>1382</v>
      </c>
      <c r="U119" s="18"/>
      <c r="V119" s="1" t="s">
        <v>2594</v>
      </c>
      <c r="W119" s="8" t="s">
        <v>2612</v>
      </c>
      <c r="X119" s="19" t="s">
        <v>2810</v>
      </c>
      <c r="AA119" s="20">
        <v>18668175.809999999</v>
      </c>
      <c r="AB119" s="12">
        <f t="shared" si="1"/>
        <v>26725.06</v>
      </c>
      <c r="AC119" s="17">
        <f>ROUND(1.65586^(2*EXP(-((Таблица1[[#This Row],[Площадь, кв.м]]/200)^2))-1),4)</f>
        <v>0.60960000000000003</v>
      </c>
      <c r="AD1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119" s="21">
        <v>1</v>
      </c>
      <c r="AG1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19819.053100000001</v>
      </c>
      <c r="AH119" s="34">
        <f>ROUND(Таблица1[[#This Row],[УПКС]]*Таблица1[[#This Row],[Площадь, кв.м]],2)</f>
        <v>8575704.2799999993</v>
      </c>
      <c r="AI119" s="14">
        <f>Таблица1[[#This Row],[Кадастровая стоимость, руб]]/Таблица1[[#This Row],[Действ. КС]]</f>
        <v>0.4593755901637826</v>
      </c>
      <c r="AJ119" s="20" t="s">
        <v>3996</v>
      </c>
      <c r="AK119" s="20" t="s">
        <v>3997</v>
      </c>
      <c r="AL119" s="20" t="s">
        <v>3998</v>
      </c>
      <c r="AM119" s="8" t="s">
        <v>3984</v>
      </c>
      <c r="AN119" s="8" t="s">
        <v>4036</v>
      </c>
      <c r="AO119" s="46" t="s">
        <v>4013</v>
      </c>
    </row>
    <row r="120" spans="1:41" x14ac:dyDescent="0.25">
      <c r="A120" s="1" t="s">
        <v>879</v>
      </c>
      <c r="B120" s="1" t="s">
        <v>21</v>
      </c>
      <c r="C120" s="1" t="s">
        <v>3981</v>
      </c>
      <c r="D120" s="1" t="s">
        <v>1298</v>
      </c>
      <c r="E120" s="16">
        <v>204002000000</v>
      </c>
      <c r="F120" s="16" t="s">
        <v>1005</v>
      </c>
      <c r="G120" s="8" t="s">
        <v>201</v>
      </c>
      <c r="H120" s="1">
        <v>2</v>
      </c>
      <c r="I120" s="1" t="s">
        <v>1351</v>
      </c>
      <c r="J120" s="1">
        <v>202</v>
      </c>
      <c r="K120" s="1" t="s">
        <v>1352</v>
      </c>
      <c r="L120" s="1">
        <v>61001002001</v>
      </c>
      <c r="M120" s="1" t="s">
        <v>1363</v>
      </c>
      <c r="N120" s="8">
        <v>2006</v>
      </c>
      <c r="O120" s="8">
        <v>95.6</v>
      </c>
      <c r="P120" s="8" t="s">
        <v>4009</v>
      </c>
      <c r="Q12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0" s="8" t="s">
        <v>3949</v>
      </c>
      <c r="S120" s="8" t="s">
        <v>2199</v>
      </c>
      <c r="T120" s="8" t="s">
        <v>1382</v>
      </c>
      <c r="U120" s="18"/>
      <c r="V120" s="1" t="s">
        <v>2594</v>
      </c>
      <c r="W120" s="8" t="s">
        <v>2639</v>
      </c>
      <c r="X120" s="19" t="s">
        <v>2747</v>
      </c>
      <c r="AA120" s="20">
        <v>1951710.46</v>
      </c>
      <c r="AB120" s="12">
        <f t="shared" si="1"/>
        <v>26725.06</v>
      </c>
      <c r="AC120" s="17">
        <f>ROUND(1.65586^(2*EXP(-((Таблица1[[#This Row],[Площадь, кв.м]]/200)^2))-1),4)</f>
        <v>1.3475999999999999</v>
      </c>
      <c r="AD1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20" s="21">
        <v>1</v>
      </c>
      <c r="AG1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49997.898800000003</v>
      </c>
      <c r="AH120" s="34">
        <f>ROUND(Таблица1[[#This Row],[УПКС]]*Таблица1[[#This Row],[Площадь, кв.м]],2)</f>
        <v>4779799.13</v>
      </c>
      <c r="AI120" s="14">
        <f>Таблица1[[#This Row],[Кадастровая стоимость, руб]]/Таблица1[[#This Row],[Действ. КС]]</f>
        <v>2.4490308516356469</v>
      </c>
      <c r="AJ120" s="20" t="s">
        <v>3996</v>
      </c>
      <c r="AK120" s="20" t="s">
        <v>3997</v>
      </c>
      <c r="AL120" s="20" t="s">
        <v>3998</v>
      </c>
      <c r="AM120" s="8" t="s">
        <v>3984</v>
      </c>
      <c r="AN120" s="8" t="s">
        <v>4036</v>
      </c>
      <c r="AO120" s="46" t="s">
        <v>4013</v>
      </c>
    </row>
    <row r="121" spans="1:41" x14ac:dyDescent="0.25">
      <c r="A121" s="1" t="s">
        <v>929</v>
      </c>
      <c r="B121" s="1" t="s">
        <v>17</v>
      </c>
      <c r="C121" s="1" t="s">
        <v>3981</v>
      </c>
      <c r="D121" s="1" t="s">
        <v>1298</v>
      </c>
      <c r="E121" s="16">
        <v>204002000000</v>
      </c>
      <c r="F121" s="16" t="s">
        <v>1005</v>
      </c>
      <c r="G121" s="8" t="s">
        <v>201</v>
      </c>
      <c r="H121" s="1">
        <v>2</v>
      </c>
      <c r="I121" s="1" t="s">
        <v>1351</v>
      </c>
      <c r="J121" s="1">
        <v>202</v>
      </c>
      <c r="K121" s="1" t="s">
        <v>1352</v>
      </c>
      <c r="L121" s="1">
        <v>61001002001</v>
      </c>
      <c r="M121" s="1" t="s">
        <v>1363</v>
      </c>
      <c r="N121" s="8">
        <v>1960</v>
      </c>
      <c r="O121" s="8">
        <v>108.3</v>
      </c>
      <c r="P121" s="8" t="s">
        <v>4009</v>
      </c>
      <c r="Q12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1" s="8" t="s">
        <v>3949</v>
      </c>
      <c r="S121" s="8" t="s">
        <v>2248</v>
      </c>
      <c r="T121" s="8" t="s">
        <v>1382</v>
      </c>
      <c r="U121" s="18"/>
      <c r="V121" s="1" t="s">
        <v>2594</v>
      </c>
      <c r="W121" s="8" t="s">
        <v>2639</v>
      </c>
      <c r="X121" s="19" t="s">
        <v>2691</v>
      </c>
      <c r="AA121" s="20">
        <v>789264.41</v>
      </c>
      <c r="AB121" s="12">
        <f t="shared" si="1"/>
        <v>26725.06</v>
      </c>
      <c r="AC121" s="17">
        <f>ROUND(1.65586^(2*EXP(-((Таблица1[[#This Row],[Площадь, кв.м]]/200)^2))-1),4)</f>
        <v>1.2814000000000001</v>
      </c>
      <c r="AD1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21" s="21">
        <v>1</v>
      </c>
      <c r="AG1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17154.251799999998</v>
      </c>
      <c r="AH121" s="34">
        <f>ROUND(Таблица1[[#This Row],[УПКС]]*Таблица1[[#This Row],[Площадь, кв.м]],2)</f>
        <v>1857805.47</v>
      </c>
      <c r="AI121" s="14">
        <f>Таблица1[[#This Row],[Кадастровая стоимость, руб]]/Таблица1[[#This Row],[Действ. КС]]</f>
        <v>2.3538442205952248</v>
      </c>
      <c r="AJ121" s="20" t="s">
        <v>3996</v>
      </c>
      <c r="AK121" s="20" t="s">
        <v>3997</v>
      </c>
      <c r="AL121" s="20" t="s">
        <v>3998</v>
      </c>
      <c r="AM121" s="8" t="s">
        <v>3984</v>
      </c>
      <c r="AN121" s="8" t="s">
        <v>4036</v>
      </c>
      <c r="AO121" s="46" t="s">
        <v>4013</v>
      </c>
    </row>
    <row r="122" spans="1:41" x14ac:dyDescent="0.25">
      <c r="A122" s="1" t="s">
        <v>1118</v>
      </c>
      <c r="B122" s="1" t="s">
        <v>17</v>
      </c>
      <c r="C122" s="1" t="s">
        <v>3981</v>
      </c>
      <c r="D122" s="1" t="s">
        <v>1298</v>
      </c>
      <c r="E122" s="16">
        <v>204002000000</v>
      </c>
      <c r="F122" s="16" t="s">
        <v>1005</v>
      </c>
      <c r="G122" s="8" t="s">
        <v>201</v>
      </c>
      <c r="H122" s="1">
        <v>2</v>
      </c>
      <c r="I122" s="1" t="s">
        <v>1351</v>
      </c>
      <c r="J122" s="1">
        <v>202</v>
      </c>
      <c r="K122" s="1" t="s">
        <v>1352</v>
      </c>
      <c r="L122" s="1">
        <v>61001002002</v>
      </c>
      <c r="M122" s="1" t="s">
        <v>1365</v>
      </c>
      <c r="N122" s="8">
        <v>1947</v>
      </c>
      <c r="O122" s="8">
        <v>54.1</v>
      </c>
      <c r="P122" s="8" t="s">
        <v>4009</v>
      </c>
      <c r="Q12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2" s="8" t="s">
        <v>3949</v>
      </c>
      <c r="S122" s="8" t="s">
        <v>2427</v>
      </c>
      <c r="T122" s="8" t="s">
        <v>1382</v>
      </c>
      <c r="U122" s="18"/>
      <c r="V122" s="1" t="s">
        <v>2594</v>
      </c>
      <c r="W122" s="8" t="s">
        <v>2639</v>
      </c>
      <c r="X122" s="19" t="s">
        <v>2700</v>
      </c>
      <c r="AA122" s="20">
        <v>242788.28</v>
      </c>
      <c r="AB122" s="12">
        <f t="shared" si="1"/>
        <v>26725.06</v>
      </c>
      <c r="AC122" s="17">
        <f>ROUND(1.65586^(2*EXP(-((Таблица1[[#This Row],[Площадь, кв.м]]/200)^2))-1),4)</f>
        <v>1.5421</v>
      </c>
      <c r="AD1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22" s="21">
        <v>1</v>
      </c>
      <c r="AG1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18284.9277</v>
      </c>
      <c r="AH122" s="34">
        <f>ROUND(Таблица1[[#This Row],[УПКС]]*Таблица1[[#This Row],[Площадь, кв.м]],2)</f>
        <v>989214.59</v>
      </c>
      <c r="AI122" s="14">
        <f>Таблица1[[#This Row],[Кадастровая стоимость, руб]]/Таблица1[[#This Row],[Действ. КС]]</f>
        <v>4.0743918528522052</v>
      </c>
      <c r="AJ122" s="20" t="s">
        <v>3996</v>
      </c>
      <c r="AK122" s="20" t="s">
        <v>3997</v>
      </c>
      <c r="AL122" s="20" t="s">
        <v>3998</v>
      </c>
      <c r="AM122" s="8" t="s">
        <v>3984</v>
      </c>
      <c r="AN122" s="8" t="s">
        <v>4036</v>
      </c>
      <c r="AO122" s="46" t="s">
        <v>4013</v>
      </c>
    </row>
    <row r="123" spans="1:41" x14ac:dyDescent="0.25">
      <c r="A123" s="1" t="s">
        <v>751</v>
      </c>
      <c r="B123" s="1" t="s">
        <v>17</v>
      </c>
      <c r="C123" s="1" t="s">
        <v>3981</v>
      </c>
      <c r="D123" s="1" t="s">
        <v>1298</v>
      </c>
      <c r="E123" s="16">
        <v>204002000000</v>
      </c>
      <c r="F123" s="16" t="s">
        <v>1005</v>
      </c>
      <c r="G123" s="8" t="s">
        <v>201</v>
      </c>
      <c r="H123" s="1">
        <v>2</v>
      </c>
      <c r="I123" s="1" t="s">
        <v>1351</v>
      </c>
      <c r="J123" s="1">
        <v>202</v>
      </c>
      <c r="K123" s="1" t="s">
        <v>1352</v>
      </c>
      <c r="L123" s="1">
        <v>61001002001</v>
      </c>
      <c r="M123" s="1" t="s">
        <v>1363</v>
      </c>
      <c r="N123" s="8">
        <v>1950</v>
      </c>
      <c r="O123" s="8">
        <v>72.7</v>
      </c>
      <c r="P123" s="8" t="s">
        <v>4009</v>
      </c>
      <c r="Q12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3" s="8" t="s">
        <v>3949</v>
      </c>
      <c r="S123" s="8" t="s">
        <v>2079</v>
      </c>
      <c r="T123" s="8" t="s">
        <v>1382</v>
      </c>
      <c r="V123" s="1" t="s">
        <v>2594</v>
      </c>
      <c r="W123" s="8" t="s">
        <v>2639</v>
      </c>
      <c r="X123" s="19" t="s">
        <v>2738</v>
      </c>
      <c r="AA123" s="20">
        <v>529925.77</v>
      </c>
      <c r="AB123" s="12">
        <f t="shared" si="1"/>
        <v>26725.06</v>
      </c>
      <c r="AC123" s="17">
        <f>ROUND(1.65586^(2*EXP(-((Таблица1[[#This Row],[Площадь, кв.м]]/200)^2))-1),4)</f>
        <v>1.4615</v>
      </c>
      <c r="AD1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23" s="21">
        <v>1</v>
      </c>
      <c r="AG1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17888.248299999999</v>
      </c>
      <c r="AH123" s="34">
        <f>ROUND(Таблица1[[#This Row],[УПКС]]*Таблица1[[#This Row],[Площадь, кв.м]],2)</f>
        <v>1300475.6499999999</v>
      </c>
      <c r="AI123" s="14">
        <f>Таблица1[[#This Row],[Кадастровая стоимость, руб]]/Таблица1[[#This Row],[Действ. КС]]</f>
        <v>2.4540713504081899</v>
      </c>
      <c r="AJ123" s="20" t="s">
        <v>3996</v>
      </c>
      <c r="AK123" s="20" t="s">
        <v>3997</v>
      </c>
      <c r="AL123" s="20" t="s">
        <v>3998</v>
      </c>
      <c r="AM123" s="8" t="s">
        <v>3984</v>
      </c>
      <c r="AN123" s="8" t="s">
        <v>4036</v>
      </c>
      <c r="AO123" s="46" t="s">
        <v>4013</v>
      </c>
    </row>
    <row r="124" spans="1:41" x14ac:dyDescent="0.25">
      <c r="A124" s="1" t="s">
        <v>758</v>
      </c>
      <c r="B124" s="1" t="s">
        <v>17</v>
      </c>
      <c r="C124" s="1" t="s">
        <v>3981</v>
      </c>
      <c r="D124" s="1" t="s">
        <v>1298</v>
      </c>
      <c r="E124" s="16">
        <v>204002000000</v>
      </c>
      <c r="F124" s="16" t="s">
        <v>1005</v>
      </c>
      <c r="G124" s="8" t="s">
        <v>201</v>
      </c>
      <c r="H124" s="1">
        <v>2</v>
      </c>
      <c r="I124" s="1" t="s">
        <v>1351</v>
      </c>
      <c r="J124" s="1">
        <v>202</v>
      </c>
      <c r="K124" s="1" t="s">
        <v>1352</v>
      </c>
      <c r="L124" s="1">
        <v>61001002001</v>
      </c>
      <c r="M124" s="1" t="s">
        <v>1363</v>
      </c>
      <c r="N124" s="8">
        <v>1963</v>
      </c>
      <c r="O124" s="8">
        <v>73.2</v>
      </c>
      <c r="P124" s="8" t="s">
        <v>4009</v>
      </c>
      <c r="Q12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4" s="8" t="s">
        <v>3894</v>
      </c>
      <c r="S124" s="8" t="s">
        <v>2086</v>
      </c>
      <c r="T124" s="8" t="s">
        <v>1382</v>
      </c>
      <c r="V124" s="1" t="s">
        <v>2594</v>
      </c>
      <c r="W124" s="8" t="s">
        <v>2619</v>
      </c>
      <c r="X124" s="19" t="s">
        <v>2742</v>
      </c>
      <c r="AA124" s="20">
        <v>533570.37</v>
      </c>
      <c r="AB124" s="12">
        <f t="shared" si="1"/>
        <v>26725.06</v>
      </c>
      <c r="AC124" s="17">
        <f>ROUND(1.65586^(2*EXP(-((Таблица1[[#This Row],[Площадь, кв.м]]/200)^2))-1),4)</f>
        <v>1.4592000000000001</v>
      </c>
      <c r="AD1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24" s="21">
        <v>1</v>
      </c>
      <c r="AG1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20092.609199999999</v>
      </c>
      <c r="AH124" s="34">
        <f>ROUND(Таблица1[[#This Row],[УПКС]]*Таблица1[[#This Row],[Площадь, кв.м]],2)</f>
        <v>1470778.99</v>
      </c>
      <c r="AI124" s="14">
        <f>Таблица1[[#This Row],[Кадастровая стоимость, руб]]/Таблица1[[#This Row],[Действ. КС]]</f>
        <v>2.7564855034960054</v>
      </c>
      <c r="AJ124" s="20" t="s">
        <v>3996</v>
      </c>
      <c r="AK124" s="20" t="s">
        <v>3997</v>
      </c>
      <c r="AL124" s="20" t="s">
        <v>3998</v>
      </c>
      <c r="AM124" s="8" t="s">
        <v>3984</v>
      </c>
      <c r="AN124" s="8" t="s">
        <v>4036</v>
      </c>
      <c r="AO124" s="46" t="s">
        <v>4013</v>
      </c>
    </row>
    <row r="125" spans="1:41" x14ac:dyDescent="0.25">
      <c r="A125" s="1" t="s">
        <v>258</v>
      </c>
      <c r="B125" s="1" t="s">
        <v>155</v>
      </c>
      <c r="C125" s="1" t="s">
        <v>3981</v>
      </c>
      <c r="D125" s="1" t="s">
        <v>1298</v>
      </c>
      <c r="E125" s="16">
        <v>204002000000</v>
      </c>
      <c r="F125" s="16" t="s">
        <v>1005</v>
      </c>
      <c r="G125" s="8" t="s">
        <v>201</v>
      </c>
      <c r="H125" s="1">
        <v>2</v>
      </c>
      <c r="I125" s="1" t="s">
        <v>1351</v>
      </c>
      <c r="J125" s="1">
        <v>202</v>
      </c>
      <c r="K125" s="1" t="s">
        <v>1352</v>
      </c>
      <c r="L125" s="1">
        <v>61001006000</v>
      </c>
      <c r="M125" s="1" t="s">
        <v>1369</v>
      </c>
      <c r="N125" s="8">
        <v>1994</v>
      </c>
      <c r="O125" s="8">
        <v>150.30000000000001</v>
      </c>
      <c r="P125" s="8" t="s">
        <v>4009</v>
      </c>
      <c r="Q12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5" s="8" t="s">
        <v>3894</v>
      </c>
      <c r="S125" s="8" t="s">
        <v>1606</v>
      </c>
      <c r="T125" s="8" t="s">
        <v>1382</v>
      </c>
      <c r="U125" s="18"/>
      <c r="V125" s="1" t="s">
        <v>2594</v>
      </c>
      <c r="W125" s="8" t="s">
        <v>2619</v>
      </c>
      <c r="X125" s="19" t="s">
        <v>2720</v>
      </c>
      <c r="AA125" s="20">
        <v>7536274.9699999997</v>
      </c>
      <c r="AB125" s="12">
        <f t="shared" si="1"/>
        <v>26725.06</v>
      </c>
      <c r="AC125" s="17">
        <f>ROUND(1.65586^(2*EXP(-((Таблица1[[#This Row],[Площадь, кв.м]]/200)^2))-1),4)</f>
        <v>1.0714999999999999</v>
      </c>
      <c r="AD1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125" s="21">
        <v>1</v>
      </c>
      <c r="AG1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35245.984299999996</v>
      </c>
      <c r="AH125" s="34">
        <f>ROUND(Таблица1[[#This Row],[УПКС]]*Таблица1[[#This Row],[Площадь, кв.м]],2)</f>
        <v>5297471.4400000004</v>
      </c>
      <c r="AI125" s="14">
        <f>Таблица1[[#This Row],[Кадастровая стоимость, руб]]/Таблица1[[#This Row],[Действ. КС]]</f>
        <v>0.70292969153698492</v>
      </c>
      <c r="AJ125" s="20" t="s">
        <v>3996</v>
      </c>
      <c r="AK125" s="20" t="s">
        <v>3997</v>
      </c>
      <c r="AL125" s="20" t="s">
        <v>3998</v>
      </c>
      <c r="AM125" s="8" t="s">
        <v>3984</v>
      </c>
      <c r="AN125" s="8" t="s">
        <v>4036</v>
      </c>
      <c r="AO125" s="46" t="s">
        <v>4013</v>
      </c>
    </row>
    <row r="126" spans="1:41" x14ac:dyDescent="0.25">
      <c r="A126" s="1" t="s">
        <v>701</v>
      </c>
      <c r="B126" s="1" t="s">
        <v>17</v>
      </c>
      <c r="C126" s="1" t="s">
        <v>3981</v>
      </c>
      <c r="D126" s="1" t="s">
        <v>1298</v>
      </c>
      <c r="E126" s="16">
        <v>204002000000</v>
      </c>
      <c r="F126" s="16" t="s">
        <v>1005</v>
      </c>
      <c r="G126" s="8" t="s">
        <v>201</v>
      </c>
      <c r="H126" s="1">
        <v>2</v>
      </c>
      <c r="I126" s="1" t="s">
        <v>1351</v>
      </c>
      <c r="J126" s="1">
        <v>202</v>
      </c>
      <c r="K126" s="1" t="s">
        <v>1352</v>
      </c>
      <c r="L126" s="1">
        <v>61001002001</v>
      </c>
      <c r="M126" s="1" t="s">
        <v>1363</v>
      </c>
      <c r="N126" s="8">
        <v>1948</v>
      </c>
      <c r="O126" s="8">
        <v>65.400000000000006</v>
      </c>
      <c r="P126" s="8" t="s">
        <v>4009</v>
      </c>
      <c r="Q12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6" s="8" t="s">
        <v>3894</v>
      </c>
      <c r="S126" s="8" t="s">
        <v>2031</v>
      </c>
      <c r="T126" s="8" t="s">
        <v>1382</v>
      </c>
      <c r="U126" s="18"/>
      <c r="V126" s="1" t="s">
        <v>2594</v>
      </c>
      <c r="W126" s="8" t="s">
        <v>2619</v>
      </c>
      <c r="X126" s="19" t="s">
        <v>2758</v>
      </c>
      <c r="AA126" s="20">
        <v>293500.07</v>
      </c>
      <c r="AB126" s="12">
        <f t="shared" si="1"/>
        <v>26725.06</v>
      </c>
      <c r="AC126" s="17">
        <f>ROUND(1.65586^(2*EXP(-((Таблица1[[#This Row],[Площадь, кв.м]]/200)^2))-1),4)</f>
        <v>1.4948999999999999</v>
      </c>
      <c r="AD1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26" s="21">
        <v>1</v>
      </c>
      <c r="AG1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17725.269700000001</v>
      </c>
      <c r="AH126" s="34">
        <f>ROUND(Таблица1[[#This Row],[УПКС]]*Таблица1[[#This Row],[Площадь, кв.м]],2)</f>
        <v>1159232.6399999999</v>
      </c>
      <c r="AI126" s="14">
        <f>Таблица1[[#This Row],[Кадастровая стоимость, руб]]/Таблица1[[#This Row],[Действ. КС]]</f>
        <v>3.9496843731587523</v>
      </c>
      <c r="AJ126" s="20" t="s">
        <v>3996</v>
      </c>
      <c r="AK126" s="20" t="s">
        <v>3997</v>
      </c>
      <c r="AL126" s="20" t="s">
        <v>3998</v>
      </c>
      <c r="AM126" s="8" t="s">
        <v>3984</v>
      </c>
      <c r="AN126" s="8" t="s">
        <v>4036</v>
      </c>
      <c r="AO126" s="46" t="s">
        <v>4013</v>
      </c>
    </row>
    <row r="127" spans="1:41" x14ac:dyDescent="0.25">
      <c r="A127" s="1" t="s">
        <v>676</v>
      </c>
      <c r="B127" s="1" t="s">
        <v>17</v>
      </c>
      <c r="C127" s="1" t="s">
        <v>3981</v>
      </c>
      <c r="D127" s="1" t="s">
        <v>1298</v>
      </c>
      <c r="E127" s="16">
        <v>204002000000</v>
      </c>
      <c r="F127" s="16" t="s">
        <v>1005</v>
      </c>
      <c r="G127" s="8" t="s">
        <v>201</v>
      </c>
      <c r="H127" s="1">
        <v>2</v>
      </c>
      <c r="I127" s="1" t="s">
        <v>1351</v>
      </c>
      <c r="J127" s="1">
        <v>202</v>
      </c>
      <c r="K127" s="1" t="s">
        <v>1352</v>
      </c>
      <c r="L127" s="1">
        <v>61001002001</v>
      </c>
      <c r="M127" s="1" t="s">
        <v>1363</v>
      </c>
      <c r="N127" s="8">
        <v>1961</v>
      </c>
      <c r="O127" s="8">
        <v>62.6</v>
      </c>
      <c r="P127" s="8" t="s">
        <v>4009</v>
      </c>
      <c r="Q12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7" s="8" t="s">
        <v>3894</v>
      </c>
      <c r="S127" s="8" t="s">
        <v>2009</v>
      </c>
      <c r="T127" s="8" t="s">
        <v>1382</v>
      </c>
      <c r="V127" s="1" t="s">
        <v>2594</v>
      </c>
      <c r="W127" s="8" t="s">
        <v>2619</v>
      </c>
      <c r="X127" s="19" t="s">
        <v>2700</v>
      </c>
      <c r="AA127" s="20">
        <v>456304.72</v>
      </c>
      <c r="AB127" s="12">
        <f t="shared" si="1"/>
        <v>26725.06</v>
      </c>
      <c r="AC127" s="17">
        <f>ROUND(1.65586^(2*EXP(-((Таблица1[[#This Row],[Площадь, кв.м]]/200)^2))-1),4)</f>
        <v>1.5071000000000001</v>
      </c>
      <c r="AD1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27" s="21">
        <v>1</v>
      </c>
      <c r="AG1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20175.724099999999</v>
      </c>
      <c r="AH127" s="34">
        <f>ROUND(Таблица1[[#This Row],[УПКС]]*Таблица1[[#This Row],[Площадь, кв.м]],2)</f>
        <v>1263000.33</v>
      </c>
      <c r="AI127" s="14">
        <f>Таблица1[[#This Row],[Кадастровая стоимость, руб]]/Таблица1[[#This Row],[Действ. КС]]</f>
        <v>2.7678879368155562</v>
      </c>
      <c r="AJ127" s="20" t="s">
        <v>3996</v>
      </c>
      <c r="AK127" s="20" t="s">
        <v>3997</v>
      </c>
      <c r="AL127" s="20" t="s">
        <v>3998</v>
      </c>
      <c r="AM127" s="8" t="s">
        <v>3984</v>
      </c>
      <c r="AN127" s="8" t="s">
        <v>4036</v>
      </c>
      <c r="AO127" s="46" t="s">
        <v>4013</v>
      </c>
    </row>
    <row r="128" spans="1:41" x14ac:dyDescent="0.25">
      <c r="A128" s="1" t="s">
        <v>857</v>
      </c>
      <c r="B128" s="1" t="s">
        <v>17</v>
      </c>
      <c r="C128" s="1" t="s">
        <v>3981</v>
      </c>
      <c r="D128" s="1" t="s">
        <v>1298</v>
      </c>
      <c r="E128" s="16">
        <v>204002000000</v>
      </c>
      <c r="F128" s="16" t="s">
        <v>1005</v>
      </c>
      <c r="G128" s="8" t="s">
        <v>201</v>
      </c>
      <c r="H128" s="1">
        <v>2</v>
      </c>
      <c r="I128" s="1" t="s">
        <v>1351</v>
      </c>
      <c r="J128" s="1">
        <v>202</v>
      </c>
      <c r="K128" s="1" t="s">
        <v>1352</v>
      </c>
      <c r="L128" s="1">
        <v>61001002001</v>
      </c>
      <c r="M128" s="1" t="s">
        <v>1363</v>
      </c>
      <c r="N128" s="8">
        <v>1952</v>
      </c>
      <c r="O128" s="8">
        <v>90.1</v>
      </c>
      <c r="P128" s="8" t="s">
        <v>4009</v>
      </c>
      <c r="Q12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8" s="8" t="s">
        <v>3894</v>
      </c>
      <c r="S128" s="8" t="s">
        <v>2177</v>
      </c>
      <c r="T128" s="8" t="s">
        <v>1382</v>
      </c>
      <c r="U128" s="18"/>
      <c r="V128" s="1" t="s">
        <v>2594</v>
      </c>
      <c r="W128" s="8" t="s">
        <v>2619</v>
      </c>
      <c r="X128" s="19" t="s">
        <v>2716</v>
      </c>
      <c r="Y128" s="8" t="s">
        <v>2586</v>
      </c>
      <c r="Z128" s="8" t="s">
        <v>2934</v>
      </c>
      <c r="AA128" s="20">
        <v>649209.13</v>
      </c>
      <c r="AB128" s="12">
        <f t="shared" si="1"/>
        <v>26725.06</v>
      </c>
      <c r="AC128" s="17">
        <f>ROUND(1.65586^(2*EXP(-((Таблица1[[#This Row],[Площадь, кв.м]]/200)^2))-1),4)</f>
        <v>1.3757999999999999</v>
      </c>
      <c r="AD1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28" s="21">
        <v>1</v>
      </c>
      <c r="AG1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16839.310300000001</v>
      </c>
      <c r="AH128" s="34">
        <f>ROUND(Таблица1[[#This Row],[УПКС]]*Таблица1[[#This Row],[Площадь, кв.м]],2)</f>
        <v>1517221.86</v>
      </c>
      <c r="AI128" s="14">
        <f>Таблица1[[#This Row],[Кадастровая стоимость, руб]]/Таблица1[[#This Row],[Действ. КС]]</f>
        <v>2.3370309964679641</v>
      </c>
      <c r="AJ128" s="20" t="s">
        <v>3996</v>
      </c>
      <c r="AK128" s="20" t="s">
        <v>3997</v>
      </c>
      <c r="AL128" s="20" t="s">
        <v>3998</v>
      </c>
      <c r="AM128" s="8" t="s">
        <v>3984</v>
      </c>
      <c r="AN128" s="8" t="s">
        <v>4036</v>
      </c>
      <c r="AO128" s="46" t="s">
        <v>4013</v>
      </c>
    </row>
    <row r="129" spans="1:41" x14ac:dyDescent="0.25">
      <c r="A129" s="1" t="s">
        <v>596</v>
      </c>
      <c r="B129" s="1" t="s">
        <v>17</v>
      </c>
      <c r="C129" s="1" t="s">
        <v>3981</v>
      </c>
      <c r="D129" s="1" t="s">
        <v>1298</v>
      </c>
      <c r="E129" s="16">
        <v>204002000000</v>
      </c>
      <c r="F129" s="16" t="s">
        <v>1005</v>
      </c>
      <c r="G129" s="8" t="s">
        <v>201</v>
      </c>
      <c r="H129" s="1">
        <v>2</v>
      </c>
      <c r="I129" s="1" t="s">
        <v>1351</v>
      </c>
      <c r="J129" s="1">
        <v>202</v>
      </c>
      <c r="K129" s="1" t="s">
        <v>1352</v>
      </c>
      <c r="L129" s="1">
        <v>61001002001</v>
      </c>
      <c r="M129" s="1" t="s">
        <v>1363</v>
      </c>
      <c r="N129" s="8">
        <v>1960</v>
      </c>
      <c r="O129" s="8">
        <v>51.4</v>
      </c>
      <c r="P129" s="8" t="s">
        <v>4009</v>
      </c>
      <c r="Q12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9" s="8" t="s">
        <v>3894</v>
      </c>
      <c r="S129" s="8" t="s">
        <v>1931</v>
      </c>
      <c r="T129" s="8" t="s">
        <v>1382</v>
      </c>
      <c r="V129" s="1" t="s">
        <v>2594</v>
      </c>
      <c r="W129" s="8" t="s">
        <v>2619</v>
      </c>
      <c r="X129" s="19" t="s">
        <v>2713</v>
      </c>
      <c r="AA129" s="20">
        <v>430563.99</v>
      </c>
      <c r="AB129" s="12">
        <f t="shared" si="1"/>
        <v>26725.06</v>
      </c>
      <c r="AC129" s="17">
        <f>ROUND(1.65586^(2*EXP(-((Таблица1[[#This Row],[Площадь, кв.м]]/200)^2))-1),4)</f>
        <v>1.5525</v>
      </c>
      <c r="AD1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29" s="21">
        <v>1</v>
      </c>
      <c r="AG1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20783.499199999998</v>
      </c>
      <c r="AH129" s="34">
        <f>ROUND(Таблица1[[#This Row],[УПКС]]*Таблица1[[#This Row],[Площадь, кв.м]],2)</f>
        <v>1068271.8600000001</v>
      </c>
      <c r="AI129" s="14">
        <f>Таблица1[[#This Row],[Кадастровая стоимость, руб]]/Таблица1[[#This Row],[Действ. КС]]</f>
        <v>2.481098941878535</v>
      </c>
      <c r="AJ129" s="20" t="s">
        <v>3996</v>
      </c>
      <c r="AK129" s="20" t="s">
        <v>3997</v>
      </c>
      <c r="AL129" s="20" t="s">
        <v>3998</v>
      </c>
      <c r="AM129" s="8" t="s">
        <v>3984</v>
      </c>
      <c r="AN129" s="8" t="s">
        <v>4036</v>
      </c>
      <c r="AO129" s="46" t="s">
        <v>4013</v>
      </c>
    </row>
    <row r="130" spans="1:41" x14ac:dyDescent="0.25">
      <c r="A130" s="1" t="s">
        <v>565</v>
      </c>
      <c r="B130" s="1" t="s">
        <v>17</v>
      </c>
      <c r="C130" s="1" t="s">
        <v>3981</v>
      </c>
      <c r="D130" s="1" t="s">
        <v>1298</v>
      </c>
      <c r="E130" s="16">
        <v>204002000000</v>
      </c>
      <c r="F130" s="16" t="s">
        <v>1005</v>
      </c>
      <c r="G130" s="8" t="s">
        <v>201</v>
      </c>
      <c r="H130" s="1">
        <v>2</v>
      </c>
      <c r="I130" s="1" t="s">
        <v>1351</v>
      </c>
      <c r="J130" s="1">
        <v>202</v>
      </c>
      <c r="K130" s="1" t="s">
        <v>1352</v>
      </c>
      <c r="L130" s="1">
        <v>61001002001</v>
      </c>
      <c r="M130" s="1" t="s">
        <v>1363</v>
      </c>
      <c r="N130" s="8">
        <v>1948</v>
      </c>
      <c r="O130" s="8">
        <v>46.8</v>
      </c>
      <c r="P130" s="8" t="s">
        <v>4009</v>
      </c>
      <c r="Q13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0" s="8" t="s">
        <v>3894</v>
      </c>
      <c r="S130" s="8" t="s">
        <v>1902</v>
      </c>
      <c r="T130" s="8" t="s">
        <v>1382</v>
      </c>
      <c r="U130" s="18"/>
      <c r="V130" s="1" t="s">
        <v>2594</v>
      </c>
      <c r="W130" s="8" t="s">
        <v>2619</v>
      </c>
      <c r="X130" s="19" t="s">
        <v>2712</v>
      </c>
      <c r="AA130" s="20">
        <v>1956802.07</v>
      </c>
      <c r="AB130" s="12">
        <f t="shared" si="1"/>
        <v>26725.06</v>
      </c>
      <c r="AC130" s="17">
        <f>ROUND(1.65586^(2*EXP(-((Таблица1[[#This Row],[Площадь, кв.м]]/200)^2))-1),4)</f>
        <v>1.5691999999999999</v>
      </c>
      <c r="AD1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30" s="21">
        <v>1</v>
      </c>
      <c r="AG1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18606.256799999999</v>
      </c>
      <c r="AH130" s="34">
        <f>ROUND(Таблица1[[#This Row],[УПКС]]*Таблица1[[#This Row],[Площадь, кв.м]],2)</f>
        <v>870772.82</v>
      </c>
      <c r="AI130" s="14">
        <f>Таблица1[[#This Row],[Кадастровая стоимость, руб]]/Таблица1[[#This Row],[Действ. КС]]</f>
        <v>0.4449979041569595</v>
      </c>
      <c r="AJ130" s="20" t="s">
        <v>3996</v>
      </c>
      <c r="AK130" s="20" t="s">
        <v>3997</v>
      </c>
      <c r="AL130" s="20" t="s">
        <v>3998</v>
      </c>
      <c r="AM130" s="8" t="s">
        <v>3984</v>
      </c>
      <c r="AN130" s="8" t="s">
        <v>4036</v>
      </c>
      <c r="AO130" s="46" t="s">
        <v>4013</v>
      </c>
    </row>
    <row r="131" spans="1:41" x14ac:dyDescent="0.25">
      <c r="A131" s="1" t="s">
        <v>774</v>
      </c>
      <c r="B131" s="1" t="s">
        <v>56</v>
      </c>
      <c r="C131" s="1" t="s">
        <v>3981</v>
      </c>
      <c r="D131" s="1" t="s">
        <v>1298</v>
      </c>
      <c r="E131" s="16">
        <v>204002000000</v>
      </c>
      <c r="F131" s="16" t="s">
        <v>1005</v>
      </c>
      <c r="G131" s="8" t="s">
        <v>201</v>
      </c>
      <c r="H131" s="1">
        <v>2</v>
      </c>
      <c r="I131" s="1" t="s">
        <v>1351</v>
      </c>
      <c r="J131" s="1">
        <v>202</v>
      </c>
      <c r="K131" s="1" t="s">
        <v>1352</v>
      </c>
      <c r="L131" s="1">
        <v>61001002001</v>
      </c>
      <c r="M131" s="1" t="s">
        <v>1363</v>
      </c>
      <c r="N131" s="8">
        <v>1959</v>
      </c>
      <c r="O131" s="8">
        <v>75.3</v>
      </c>
      <c r="P131" s="8" t="s">
        <v>4009</v>
      </c>
      <c r="Q13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1" s="8" t="s">
        <v>3894</v>
      </c>
      <c r="S131" s="8" t="s">
        <v>2102</v>
      </c>
      <c r="T131" s="8" t="s">
        <v>1382</v>
      </c>
      <c r="V131" s="1" t="s">
        <v>2594</v>
      </c>
      <c r="W131" s="8" t="s">
        <v>2619</v>
      </c>
      <c r="X131" s="19" t="s">
        <v>2736</v>
      </c>
      <c r="AA131" s="20">
        <v>548877.72</v>
      </c>
      <c r="AB131" s="12">
        <f t="shared" ref="AB131:AB194" si="2">26725.06</f>
        <v>26725.06</v>
      </c>
      <c r="AC131" s="17">
        <f>ROUND(1.65586^(2*EXP(-((Таблица1[[#This Row],[Площадь, кв.м]]/200)^2))-1),4)</f>
        <v>1.4492</v>
      </c>
      <c r="AD1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31" s="21">
        <v>1</v>
      </c>
      <c r="AG1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19400.61</v>
      </c>
      <c r="AH131" s="34">
        <f>ROUND(Таблица1[[#This Row],[УПКС]]*Таблица1[[#This Row],[Площадь, кв.м]],2)</f>
        <v>1460865.93</v>
      </c>
      <c r="AI131" s="14">
        <f>Таблица1[[#This Row],[Кадастровая стоимость, руб]]/Таблица1[[#This Row],[Действ. КС]]</f>
        <v>2.6615507913128629</v>
      </c>
      <c r="AJ131" s="20" t="s">
        <v>3996</v>
      </c>
      <c r="AK131" s="20" t="s">
        <v>3997</v>
      </c>
      <c r="AL131" s="20" t="s">
        <v>3998</v>
      </c>
      <c r="AM131" s="8" t="s">
        <v>3984</v>
      </c>
      <c r="AN131" s="8" t="s">
        <v>4036</v>
      </c>
      <c r="AO131" s="46" t="s">
        <v>4013</v>
      </c>
    </row>
    <row r="132" spans="1:41" x14ac:dyDescent="0.25">
      <c r="A132" s="1" t="s">
        <v>955</v>
      </c>
      <c r="B132" s="1" t="s">
        <v>17</v>
      </c>
      <c r="C132" s="1" t="s">
        <v>3981</v>
      </c>
      <c r="D132" s="1" t="s">
        <v>1298</v>
      </c>
      <c r="E132" s="16">
        <v>204002000000</v>
      </c>
      <c r="F132" s="16" t="s">
        <v>1005</v>
      </c>
      <c r="G132" s="8" t="s">
        <v>201</v>
      </c>
      <c r="H132" s="1">
        <v>2</v>
      </c>
      <c r="I132" s="1" t="s">
        <v>1351</v>
      </c>
      <c r="J132" s="1">
        <v>202</v>
      </c>
      <c r="K132" s="1" t="s">
        <v>1352</v>
      </c>
      <c r="L132" s="1">
        <v>61001002001</v>
      </c>
      <c r="M132" s="1" t="s">
        <v>1363</v>
      </c>
      <c r="N132" s="8">
        <v>1961</v>
      </c>
      <c r="O132" s="8">
        <v>117.6</v>
      </c>
      <c r="P132" s="8" t="s">
        <v>4009</v>
      </c>
      <c r="Q13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2" s="8" t="s">
        <v>3894</v>
      </c>
      <c r="S132" s="8" t="s">
        <v>2273</v>
      </c>
      <c r="T132" s="8" t="s">
        <v>1382</v>
      </c>
      <c r="U132" s="18"/>
      <c r="V132" s="1" t="s">
        <v>2594</v>
      </c>
      <c r="W132" s="8" t="s">
        <v>2619</v>
      </c>
      <c r="X132" s="19" t="s">
        <v>2706</v>
      </c>
      <c r="AA132" s="20">
        <v>847527.74</v>
      </c>
      <c r="AB132" s="12">
        <f t="shared" si="2"/>
        <v>26725.06</v>
      </c>
      <c r="AC132" s="17">
        <f>ROUND(1.65586^(2*EXP(-((Таблица1[[#This Row],[Площадь, кв.м]]/200)^2))-1),4)</f>
        <v>1.2330000000000001</v>
      </c>
      <c r="AD1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32" s="21">
        <v>1</v>
      </c>
      <c r="AG1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16506.315299999998</v>
      </c>
      <c r="AH132" s="34">
        <f>ROUND(Таблица1[[#This Row],[УПКС]]*Таблица1[[#This Row],[Площадь, кв.м]],2)</f>
        <v>1941142.68</v>
      </c>
      <c r="AI132" s="14">
        <f>Таблица1[[#This Row],[Кадастровая стоимость, руб]]/Таблица1[[#This Row],[Действ. КС]]</f>
        <v>2.2903588736812317</v>
      </c>
      <c r="AJ132" s="20" t="s">
        <v>3996</v>
      </c>
      <c r="AK132" s="20" t="s">
        <v>3997</v>
      </c>
      <c r="AL132" s="20" t="s">
        <v>3998</v>
      </c>
      <c r="AM132" s="8" t="s">
        <v>3984</v>
      </c>
      <c r="AN132" s="8" t="s">
        <v>4036</v>
      </c>
      <c r="AO132" s="46" t="s">
        <v>4013</v>
      </c>
    </row>
    <row r="133" spans="1:41" x14ac:dyDescent="0.25">
      <c r="A133" s="1" t="s">
        <v>797</v>
      </c>
      <c r="B133" s="1" t="s">
        <v>17</v>
      </c>
      <c r="C133" s="1" t="s">
        <v>3981</v>
      </c>
      <c r="D133" s="1" t="s">
        <v>1298</v>
      </c>
      <c r="E133" s="16">
        <v>204002000000</v>
      </c>
      <c r="F133" s="16" t="s">
        <v>1005</v>
      </c>
      <c r="G133" s="8" t="s">
        <v>201</v>
      </c>
      <c r="H133" s="1">
        <v>2</v>
      </c>
      <c r="I133" s="1" t="s">
        <v>1351</v>
      </c>
      <c r="J133" s="1">
        <v>202</v>
      </c>
      <c r="K133" s="1" t="s">
        <v>1352</v>
      </c>
      <c r="L133" s="1">
        <v>61001002001</v>
      </c>
      <c r="M133" s="1" t="s">
        <v>1363</v>
      </c>
      <c r="N133" s="8">
        <v>1950</v>
      </c>
      <c r="O133" s="8">
        <v>78.3</v>
      </c>
      <c r="P133" s="8" t="s">
        <v>4009</v>
      </c>
      <c r="Q13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3" s="8" t="s">
        <v>3894</v>
      </c>
      <c r="S133" s="8" t="s">
        <v>2124</v>
      </c>
      <c r="T133" s="8" t="s">
        <v>1382</v>
      </c>
      <c r="V133" s="1" t="s">
        <v>2594</v>
      </c>
      <c r="W133" s="8" t="s">
        <v>2619</v>
      </c>
      <c r="X133" s="19" t="s">
        <v>2716</v>
      </c>
      <c r="AA133" s="20">
        <v>570745.36</v>
      </c>
      <c r="AB133" s="12">
        <f t="shared" si="2"/>
        <v>26725.06</v>
      </c>
      <c r="AC133" s="17">
        <f>ROUND(1.65586^(2*EXP(-((Таблица1[[#This Row],[Площадь, кв.м]]/200)^2))-1),4)</f>
        <v>1.4347000000000001</v>
      </c>
      <c r="AD1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33" s="21">
        <v>1</v>
      </c>
      <c r="AG1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17560.225699999999</v>
      </c>
      <c r="AH133" s="34">
        <f>ROUND(Таблица1[[#This Row],[УПКС]]*Таблица1[[#This Row],[Площадь, кв.м]],2)</f>
        <v>1374965.67</v>
      </c>
      <c r="AI133" s="14">
        <f>Таблица1[[#This Row],[Кадастровая стоимость, руб]]/Таблица1[[#This Row],[Действ. КС]]</f>
        <v>2.4090702550783769</v>
      </c>
      <c r="AJ133" s="20" t="s">
        <v>3996</v>
      </c>
      <c r="AK133" s="20" t="s">
        <v>3997</v>
      </c>
      <c r="AL133" s="20" t="s">
        <v>3998</v>
      </c>
      <c r="AM133" s="8" t="s">
        <v>3984</v>
      </c>
      <c r="AN133" s="8" t="s">
        <v>4036</v>
      </c>
      <c r="AO133" s="46" t="s">
        <v>4013</v>
      </c>
    </row>
    <row r="134" spans="1:41" x14ac:dyDescent="0.25">
      <c r="A134" s="1" t="s">
        <v>578</v>
      </c>
      <c r="B134" s="1" t="s">
        <v>56</v>
      </c>
      <c r="C134" s="1" t="s">
        <v>3981</v>
      </c>
      <c r="D134" s="1" t="s">
        <v>1298</v>
      </c>
      <c r="E134" s="16">
        <v>204002000000</v>
      </c>
      <c r="F134" s="16" t="s">
        <v>1005</v>
      </c>
      <c r="G134" s="8" t="s">
        <v>201</v>
      </c>
      <c r="H134" s="1">
        <v>2</v>
      </c>
      <c r="I134" s="1" t="s">
        <v>1351</v>
      </c>
      <c r="J134" s="1">
        <v>202</v>
      </c>
      <c r="K134" s="1" t="s">
        <v>1352</v>
      </c>
      <c r="L134" s="1">
        <v>61001002001</v>
      </c>
      <c r="M134" s="1" t="s">
        <v>1363</v>
      </c>
      <c r="N134" s="8">
        <v>1967</v>
      </c>
      <c r="O134" s="8">
        <v>49.1</v>
      </c>
      <c r="P134" s="8" t="s">
        <v>4009</v>
      </c>
      <c r="Q13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4" s="8" t="s">
        <v>3894</v>
      </c>
      <c r="S134" s="8" t="s">
        <v>1914</v>
      </c>
      <c r="T134" s="8" t="s">
        <v>1382</v>
      </c>
      <c r="V134" s="1" t="s">
        <v>2594</v>
      </c>
      <c r="W134" s="8" t="s">
        <v>2619</v>
      </c>
      <c r="X134" s="19" t="s">
        <v>2719</v>
      </c>
      <c r="AA134" s="20">
        <v>2029360.94</v>
      </c>
      <c r="AB134" s="12">
        <f t="shared" si="2"/>
        <v>26725.06</v>
      </c>
      <c r="AC134" s="17">
        <f>ROUND(1.65586^(2*EXP(-((Таблица1[[#This Row],[Площадь, кв.м]]/200)^2))-1),4)</f>
        <v>1.5609999999999999</v>
      </c>
      <c r="AD1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0.38</v>
      </c>
      <c r="AF134" s="21">
        <v>1</v>
      </c>
      <c r="AG1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22688.486000000001</v>
      </c>
      <c r="AH134" s="34">
        <f>ROUND(Таблица1[[#This Row],[УПКС]]*Таблица1[[#This Row],[Площадь, кв.м]],2)</f>
        <v>1114004.6599999999</v>
      </c>
      <c r="AI134" s="14">
        <f>Таблица1[[#This Row],[Кадастровая стоимость, руб]]/Таблица1[[#This Row],[Действ. КС]]</f>
        <v>0.54894358023861445</v>
      </c>
      <c r="AJ134" s="20" t="s">
        <v>3996</v>
      </c>
      <c r="AK134" s="20" t="s">
        <v>3997</v>
      </c>
      <c r="AL134" s="20" t="s">
        <v>3998</v>
      </c>
      <c r="AM134" s="8" t="s">
        <v>3984</v>
      </c>
      <c r="AN134" s="8" t="s">
        <v>4036</v>
      </c>
      <c r="AO134" s="46" t="s">
        <v>4013</v>
      </c>
    </row>
    <row r="135" spans="1:41" x14ac:dyDescent="0.25">
      <c r="A135" s="1" t="s">
        <v>678</v>
      </c>
      <c r="B135" s="1" t="s">
        <v>17</v>
      </c>
      <c r="C135" s="1" t="s">
        <v>3981</v>
      </c>
      <c r="D135" s="1" t="s">
        <v>1298</v>
      </c>
      <c r="E135" s="16">
        <v>204002000000</v>
      </c>
      <c r="F135" s="16" t="s">
        <v>1005</v>
      </c>
      <c r="G135" s="8" t="s">
        <v>201</v>
      </c>
      <c r="H135" s="1">
        <v>2</v>
      </c>
      <c r="I135" s="1" t="s">
        <v>1351</v>
      </c>
      <c r="J135" s="1">
        <v>202</v>
      </c>
      <c r="K135" s="1" t="s">
        <v>1352</v>
      </c>
      <c r="L135" s="1">
        <v>61001002001</v>
      </c>
      <c r="M135" s="1" t="s">
        <v>1363</v>
      </c>
      <c r="N135" s="8">
        <v>1949</v>
      </c>
      <c r="O135" s="8">
        <v>62.8</v>
      </c>
      <c r="P135" s="8" t="s">
        <v>4009</v>
      </c>
      <c r="Q13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5" s="8" t="s">
        <v>3894</v>
      </c>
      <c r="S135" s="8" t="s">
        <v>2010</v>
      </c>
      <c r="T135" s="8" t="s">
        <v>1382</v>
      </c>
      <c r="V135" s="1" t="s">
        <v>2594</v>
      </c>
      <c r="W135" s="8" t="s">
        <v>2619</v>
      </c>
      <c r="X135" s="19" t="s">
        <v>2688</v>
      </c>
      <c r="AA135" s="20">
        <v>457762.56</v>
      </c>
      <c r="AB135" s="12">
        <f t="shared" si="2"/>
        <v>26725.06</v>
      </c>
      <c r="AC135" s="17">
        <f>ROUND(1.65586^(2*EXP(-((Таблица1[[#This Row],[Площадь, кв.м]]/200)^2))-1),4)</f>
        <v>1.5062</v>
      </c>
      <c r="AD1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35" s="21">
        <v>1</v>
      </c>
      <c r="AG1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18435.3606</v>
      </c>
      <c r="AH135" s="34">
        <f>ROUND(Таблица1[[#This Row],[УПКС]]*Таблица1[[#This Row],[Площадь, кв.м]],2)</f>
        <v>1157740.6499999999</v>
      </c>
      <c r="AI135" s="14">
        <f>Таблица1[[#This Row],[Кадастровая стоимость, руб]]/Таблица1[[#This Row],[Действ. КС]]</f>
        <v>2.5291291843526915</v>
      </c>
      <c r="AJ135" s="20" t="s">
        <v>3996</v>
      </c>
      <c r="AK135" s="20" t="s">
        <v>3997</v>
      </c>
      <c r="AL135" s="20" t="s">
        <v>3998</v>
      </c>
      <c r="AM135" s="8" t="s">
        <v>3984</v>
      </c>
      <c r="AN135" s="8" t="s">
        <v>4036</v>
      </c>
      <c r="AO135" s="46" t="s">
        <v>4013</v>
      </c>
    </row>
    <row r="136" spans="1:41" x14ac:dyDescent="0.25">
      <c r="A136" s="1" t="s">
        <v>584</v>
      </c>
      <c r="B136" s="1" t="s">
        <v>17</v>
      </c>
      <c r="C136" s="1" t="s">
        <v>3981</v>
      </c>
      <c r="D136" s="1" t="s">
        <v>1298</v>
      </c>
      <c r="E136" s="16">
        <v>204002000000</v>
      </c>
      <c r="F136" s="16" t="s">
        <v>1005</v>
      </c>
      <c r="G136" s="8" t="s">
        <v>201</v>
      </c>
      <c r="H136" s="1">
        <v>2</v>
      </c>
      <c r="I136" s="1" t="s">
        <v>1351</v>
      </c>
      <c r="J136" s="1">
        <v>202</v>
      </c>
      <c r="K136" s="1" t="s">
        <v>1352</v>
      </c>
      <c r="L136" s="1">
        <v>61001002001</v>
      </c>
      <c r="M136" s="1" t="s">
        <v>1363</v>
      </c>
      <c r="N136" s="8">
        <v>1970</v>
      </c>
      <c r="O136" s="8">
        <v>50.2</v>
      </c>
      <c r="P136" s="8" t="s">
        <v>4009</v>
      </c>
      <c r="Q13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6" s="8" t="s">
        <v>3894</v>
      </c>
      <c r="S136" s="8" t="s">
        <v>1919</v>
      </c>
      <c r="T136" s="8" t="s">
        <v>1382</v>
      </c>
      <c r="V136" s="1" t="s">
        <v>2594</v>
      </c>
      <c r="W136" s="8" t="s">
        <v>2619</v>
      </c>
      <c r="X136" s="19" t="s">
        <v>2775</v>
      </c>
      <c r="AA136" s="20">
        <v>420511.91</v>
      </c>
      <c r="AB136" s="12">
        <f t="shared" si="2"/>
        <v>26725.06</v>
      </c>
      <c r="AC136" s="17">
        <f>ROUND(1.65586^(2*EXP(-((Таблица1[[#This Row],[Площадь, кв.м]]/200)^2))-1),4)</f>
        <v>1.5569999999999999</v>
      </c>
      <c r="AD1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136" s="21">
        <v>1</v>
      </c>
      <c r="AG1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23821.418600000001</v>
      </c>
      <c r="AH136" s="34">
        <f>ROUND(Таблица1[[#This Row],[УПКС]]*Таблица1[[#This Row],[Площадь, кв.м]],2)</f>
        <v>1195835.21</v>
      </c>
      <c r="AI136" s="14">
        <f>Таблица1[[#This Row],[Кадастровая стоимость, руб]]/Таблица1[[#This Row],[Действ. КС]]</f>
        <v>2.843760620240221</v>
      </c>
      <c r="AJ136" s="20" t="s">
        <v>3996</v>
      </c>
      <c r="AK136" s="20" t="s">
        <v>3997</v>
      </c>
      <c r="AL136" s="20" t="s">
        <v>3998</v>
      </c>
      <c r="AM136" s="8" t="s">
        <v>3984</v>
      </c>
      <c r="AN136" s="8" t="s">
        <v>4036</v>
      </c>
      <c r="AO136" s="46" t="s">
        <v>4013</v>
      </c>
    </row>
    <row r="137" spans="1:41" x14ac:dyDescent="0.25">
      <c r="A137" s="1" t="s">
        <v>600</v>
      </c>
      <c r="B137" s="1" t="s">
        <v>17</v>
      </c>
      <c r="C137" s="1" t="s">
        <v>3981</v>
      </c>
      <c r="D137" s="1" t="s">
        <v>1298</v>
      </c>
      <c r="E137" s="16">
        <v>204002000000</v>
      </c>
      <c r="F137" s="16" t="s">
        <v>1005</v>
      </c>
      <c r="G137" s="8" t="s">
        <v>201</v>
      </c>
      <c r="H137" s="1">
        <v>2</v>
      </c>
      <c r="I137" s="1" t="s">
        <v>1351</v>
      </c>
      <c r="J137" s="1">
        <v>202</v>
      </c>
      <c r="K137" s="1" t="s">
        <v>1352</v>
      </c>
      <c r="L137" s="1">
        <v>61001002001</v>
      </c>
      <c r="M137" s="1" t="s">
        <v>1363</v>
      </c>
      <c r="N137" s="8">
        <v>1967</v>
      </c>
      <c r="O137" s="8">
        <v>51.6</v>
      </c>
      <c r="P137" s="8" t="s">
        <v>4009</v>
      </c>
      <c r="Q13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7" s="8" t="s">
        <v>3894</v>
      </c>
      <c r="S137" s="8" t="s">
        <v>1935</v>
      </c>
      <c r="T137" s="8" t="s">
        <v>1382</v>
      </c>
      <c r="V137" s="1" t="s">
        <v>2594</v>
      </c>
      <c r="W137" s="8" t="s">
        <v>2619</v>
      </c>
      <c r="X137" s="19" t="s">
        <v>2723</v>
      </c>
      <c r="AA137" s="20">
        <v>432239.34</v>
      </c>
      <c r="AB137" s="12">
        <f t="shared" si="2"/>
        <v>26725.06</v>
      </c>
      <c r="AC137" s="17">
        <f>ROUND(1.65586^(2*EXP(-((Таблица1[[#This Row],[Площадь, кв.м]]/200)^2))-1),4)</f>
        <v>1.5517000000000001</v>
      </c>
      <c r="AD1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0.38</v>
      </c>
      <c r="AF137" s="21">
        <v>1</v>
      </c>
      <c r="AG1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22553.314399999999</v>
      </c>
      <c r="AH137" s="34">
        <f>ROUND(Таблица1[[#This Row],[УПКС]]*Таблица1[[#This Row],[Площадь, кв.м]],2)</f>
        <v>1163751.02</v>
      </c>
      <c r="AI137" s="14">
        <f>Таблица1[[#This Row],[Кадастровая стоимость, руб]]/Таблица1[[#This Row],[Действ. КС]]</f>
        <v>2.6923764505100345</v>
      </c>
      <c r="AJ137" s="20" t="s">
        <v>3996</v>
      </c>
      <c r="AK137" s="20" t="s">
        <v>3997</v>
      </c>
      <c r="AL137" s="20" t="s">
        <v>3998</v>
      </c>
      <c r="AM137" s="8" t="s">
        <v>3984</v>
      </c>
      <c r="AN137" s="8" t="s">
        <v>4036</v>
      </c>
      <c r="AO137" s="46" t="s">
        <v>4013</v>
      </c>
    </row>
    <row r="138" spans="1:41" x14ac:dyDescent="0.25">
      <c r="A138" s="1" t="s">
        <v>120</v>
      </c>
      <c r="B138" s="1" t="s">
        <v>21</v>
      </c>
      <c r="C138" s="1" t="s">
        <v>3981</v>
      </c>
      <c r="D138" s="1" t="s">
        <v>1298</v>
      </c>
      <c r="E138" s="16">
        <v>204002000000</v>
      </c>
      <c r="F138" s="16" t="s">
        <v>1005</v>
      </c>
      <c r="G138" s="8" t="s">
        <v>1338</v>
      </c>
      <c r="H138" s="1">
        <v>2</v>
      </c>
      <c r="I138" s="1" t="s">
        <v>1349</v>
      </c>
      <c r="J138" s="1">
        <v>201</v>
      </c>
      <c r="K138" s="1" t="s">
        <v>1350</v>
      </c>
      <c r="L138" s="1">
        <v>61001002002</v>
      </c>
      <c r="M138" s="1" t="s">
        <v>1365</v>
      </c>
      <c r="N138" s="8">
        <v>2005</v>
      </c>
      <c r="O138" s="8">
        <v>226.7</v>
      </c>
      <c r="P138" s="8" t="s">
        <v>4009</v>
      </c>
      <c r="Q13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8" s="8" t="s">
        <v>3894</v>
      </c>
      <c r="S138" s="8" t="s">
        <v>1480</v>
      </c>
      <c r="T138" s="8" t="s">
        <v>1382</v>
      </c>
      <c r="U138" s="18"/>
      <c r="V138" s="1" t="s">
        <v>2594</v>
      </c>
      <c r="W138" s="8" t="s">
        <v>2619</v>
      </c>
      <c r="X138" s="19" t="s">
        <v>2729</v>
      </c>
      <c r="AA138" s="20">
        <v>2407058.71</v>
      </c>
      <c r="AB138" s="12">
        <f t="shared" si="2"/>
        <v>26725.06</v>
      </c>
      <c r="AC138" s="17">
        <f>ROUND(1.65586^(2*EXP(-((Таблица1[[#This Row],[Площадь, кв.м]]/200)^2))-1),4)</f>
        <v>0.79830000000000001</v>
      </c>
      <c r="AD1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38" s="21">
        <v>1</v>
      </c>
      <c r="AG1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29618.0785</v>
      </c>
      <c r="AH138" s="34">
        <f>ROUND(Таблица1[[#This Row],[УПКС]]*Таблица1[[#This Row],[Площадь, кв.м]],2)</f>
        <v>6714418.4000000004</v>
      </c>
      <c r="AI138" s="14">
        <f>Таблица1[[#This Row],[Кадастровая стоимость, руб]]/Таблица1[[#This Row],[Действ. КС]]</f>
        <v>2.7894701413410896</v>
      </c>
      <c r="AJ138" s="20" t="s">
        <v>3996</v>
      </c>
      <c r="AK138" s="20" t="s">
        <v>3997</v>
      </c>
      <c r="AL138" s="20" t="s">
        <v>3998</v>
      </c>
      <c r="AM138" s="8" t="s">
        <v>3984</v>
      </c>
      <c r="AN138" s="8" t="s">
        <v>4036</v>
      </c>
      <c r="AO138" s="46" t="s">
        <v>4013</v>
      </c>
    </row>
    <row r="139" spans="1:41" x14ac:dyDescent="0.25">
      <c r="A139" s="1" t="s">
        <v>476</v>
      </c>
      <c r="B139" s="1" t="s">
        <v>17</v>
      </c>
      <c r="C139" s="1" t="s">
        <v>3981</v>
      </c>
      <c r="D139" s="1" t="s">
        <v>1298</v>
      </c>
      <c r="E139" s="16">
        <v>204002000000</v>
      </c>
      <c r="F139" s="16" t="s">
        <v>1005</v>
      </c>
      <c r="G139" s="8" t="s">
        <v>201</v>
      </c>
      <c r="H139" s="1">
        <v>2</v>
      </c>
      <c r="I139" s="1" t="s">
        <v>1351</v>
      </c>
      <c r="J139" s="1">
        <v>202</v>
      </c>
      <c r="K139" s="1" t="s">
        <v>1352</v>
      </c>
      <c r="L139" s="1">
        <v>61001002001</v>
      </c>
      <c r="M139" s="1" t="s">
        <v>1363</v>
      </c>
      <c r="N139" s="8">
        <v>1951</v>
      </c>
      <c r="O139" s="8">
        <v>27.6</v>
      </c>
      <c r="P139" s="8" t="s">
        <v>4009</v>
      </c>
      <c r="Q13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39" s="8" t="s">
        <v>3894</v>
      </c>
      <c r="S139" s="8" t="s">
        <v>1818</v>
      </c>
      <c r="T139" s="8" t="s">
        <v>1382</v>
      </c>
      <c r="V139" s="1" t="s">
        <v>2594</v>
      </c>
      <c r="W139" s="8" t="s">
        <v>2619</v>
      </c>
      <c r="X139" s="19" t="s">
        <v>2707</v>
      </c>
      <c r="AA139" s="20">
        <v>268189.43</v>
      </c>
      <c r="AB139" s="12">
        <f t="shared" si="2"/>
        <v>26725.06</v>
      </c>
      <c r="AC139" s="17">
        <f>ROUND(1.65586^(2*EXP(-((Таблица1[[#This Row],[Площадь, кв.м]]/200)^2))-1),4)</f>
        <v>1.6247</v>
      </c>
      <c r="AD1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39" s="21">
        <v>1</v>
      </c>
      <c r="AG1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19885.7592</v>
      </c>
      <c r="AH139" s="34">
        <f>ROUND(Таблица1[[#This Row],[УПКС]]*Таблица1[[#This Row],[Площадь, кв.м]],2)</f>
        <v>548846.94999999995</v>
      </c>
      <c r="AI139" s="14">
        <f>Таблица1[[#This Row],[Кадастровая стоимость, руб]]/Таблица1[[#This Row],[Действ. КС]]</f>
        <v>2.0464898635266868</v>
      </c>
      <c r="AJ139" s="20" t="s">
        <v>3996</v>
      </c>
      <c r="AK139" s="20" t="s">
        <v>3997</v>
      </c>
      <c r="AL139" s="20" t="s">
        <v>3998</v>
      </c>
      <c r="AM139" s="8" t="s">
        <v>3984</v>
      </c>
      <c r="AN139" s="8" t="s">
        <v>4036</v>
      </c>
      <c r="AO139" s="46" t="s">
        <v>4013</v>
      </c>
    </row>
    <row r="140" spans="1:41" x14ac:dyDescent="0.25">
      <c r="A140" s="1" t="s">
        <v>227</v>
      </c>
      <c r="B140" s="1" t="s">
        <v>152</v>
      </c>
      <c r="C140" s="1" t="s">
        <v>3981</v>
      </c>
      <c r="D140" s="1" t="s">
        <v>1298</v>
      </c>
      <c r="E140" s="16">
        <v>204002000000</v>
      </c>
      <c r="F140" s="16" t="s">
        <v>1005</v>
      </c>
      <c r="G140" s="8" t="s">
        <v>201</v>
      </c>
      <c r="H140" s="1">
        <v>2</v>
      </c>
      <c r="I140" s="1" t="s">
        <v>1351</v>
      </c>
      <c r="J140" s="1">
        <v>202</v>
      </c>
      <c r="K140" s="1" t="s">
        <v>1352</v>
      </c>
      <c r="L140" s="1">
        <v>61001006003</v>
      </c>
      <c r="M140" s="1" t="s">
        <v>1361</v>
      </c>
      <c r="N140" s="8">
        <v>1993</v>
      </c>
      <c r="O140" s="8">
        <v>133</v>
      </c>
      <c r="P140" s="8" t="s">
        <v>4009</v>
      </c>
      <c r="Q14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0" s="8" t="s">
        <v>3896</v>
      </c>
      <c r="S140" s="8" t="s">
        <v>1578</v>
      </c>
      <c r="T140" s="8" t="s">
        <v>1382</v>
      </c>
      <c r="U140" s="18"/>
      <c r="V140" s="1" t="s">
        <v>2594</v>
      </c>
      <c r="W140" s="8" t="s">
        <v>2612</v>
      </c>
      <c r="X140" s="19" t="s">
        <v>2769</v>
      </c>
      <c r="AA140" s="20">
        <v>6564918.3799999999</v>
      </c>
      <c r="AB140" s="12">
        <f t="shared" si="2"/>
        <v>26725.06</v>
      </c>
      <c r="AC140" s="17">
        <f>ROUND(1.65586^(2*EXP(-((Таблица1[[#This Row],[Площадь, кв.м]]/200)^2))-1),4)</f>
        <v>1.1547000000000001</v>
      </c>
      <c r="AD1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140" s="21">
        <v>1</v>
      </c>
      <c r="AG1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37541.109900000003</v>
      </c>
      <c r="AH140" s="34">
        <f>ROUND(Таблица1[[#This Row],[УПКС]]*Таблица1[[#This Row],[Площадь, кв.м]],2)</f>
        <v>4992967.62</v>
      </c>
      <c r="AI140" s="14">
        <f>Таблица1[[#This Row],[Кадастровая стоимость, руб]]/Таблица1[[#This Row],[Действ. КС]]</f>
        <v>0.76055288595987092</v>
      </c>
      <c r="AJ140" s="20" t="s">
        <v>3996</v>
      </c>
      <c r="AK140" s="20" t="s">
        <v>3997</v>
      </c>
      <c r="AL140" s="20" t="s">
        <v>3998</v>
      </c>
      <c r="AM140" s="8" t="s">
        <v>3984</v>
      </c>
      <c r="AN140" s="8" t="s">
        <v>4036</v>
      </c>
      <c r="AO140" s="46" t="s">
        <v>4013</v>
      </c>
    </row>
    <row r="141" spans="1:41" x14ac:dyDescent="0.25">
      <c r="A141" s="1" t="s">
        <v>674</v>
      </c>
      <c r="B141" s="1" t="s">
        <v>17</v>
      </c>
      <c r="C141" s="1" t="s">
        <v>3981</v>
      </c>
      <c r="D141" s="1" t="s">
        <v>1298</v>
      </c>
      <c r="E141" s="16">
        <v>204002000000</v>
      </c>
      <c r="F141" s="16" t="s">
        <v>1005</v>
      </c>
      <c r="G141" s="8" t="s">
        <v>201</v>
      </c>
      <c r="H141" s="1">
        <v>2</v>
      </c>
      <c r="I141" s="1" t="s">
        <v>1351</v>
      </c>
      <c r="J141" s="1">
        <v>202</v>
      </c>
      <c r="K141" s="1" t="s">
        <v>1352</v>
      </c>
      <c r="L141" s="1">
        <v>61001002000</v>
      </c>
      <c r="M141" s="1" t="s">
        <v>1364</v>
      </c>
      <c r="N141" s="8">
        <v>2005</v>
      </c>
      <c r="O141" s="8">
        <v>62.4</v>
      </c>
      <c r="P141" s="8" t="s">
        <v>4009</v>
      </c>
      <c r="Q14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1" s="8" t="s">
        <v>3949</v>
      </c>
      <c r="S141" s="8" t="s">
        <v>2007</v>
      </c>
      <c r="T141" s="8" t="s">
        <v>1382</v>
      </c>
      <c r="U141" s="18"/>
      <c r="V141" s="1" t="s">
        <v>2594</v>
      </c>
      <c r="W141" s="8" t="s">
        <v>2639</v>
      </c>
      <c r="X141" s="19" t="s">
        <v>2772</v>
      </c>
      <c r="AA141" s="20">
        <v>770101.09</v>
      </c>
      <c r="AB141" s="12">
        <f t="shared" si="2"/>
        <v>26725.06</v>
      </c>
      <c r="AC141" s="17">
        <f>ROUND(1.65586^(2*EXP(-((Таблица1[[#This Row],[Площадь, кв.м]]/200)^2))-1),4)</f>
        <v>1.508</v>
      </c>
      <c r="AD1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41" s="21">
        <v>1</v>
      </c>
      <c r="AG1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55948.969599999997</v>
      </c>
      <c r="AH141" s="34">
        <f>ROUND(Таблица1[[#This Row],[УПКС]]*Таблица1[[#This Row],[Площадь, кв.м]],2)</f>
        <v>3491215.7</v>
      </c>
      <c r="AI141" s="14">
        <f>Таблица1[[#This Row],[Кадастровая стоимость, руб]]/Таблица1[[#This Row],[Действ. КС]]</f>
        <v>4.5334511862591969</v>
      </c>
      <c r="AJ141" s="20" t="s">
        <v>3996</v>
      </c>
      <c r="AK141" s="20" t="s">
        <v>3997</v>
      </c>
      <c r="AL141" s="20" t="s">
        <v>3998</v>
      </c>
      <c r="AM141" s="8" t="s">
        <v>3984</v>
      </c>
      <c r="AN141" s="8" t="s">
        <v>4036</v>
      </c>
      <c r="AO141" s="46" t="s">
        <v>4013</v>
      </c>
    </row>
    <row r="142" spans="1:41" x14ac:dyDescent="0.25">
      <c r="A142" s="1" t="s">
        <v>1051</v>
      </c>
      <c r="B142" s="1" t="s">
        <v>17</v>
      </c>
      <c r="C142" s="1" t="s">
        <v>3981</v>
      </c>
      <c r="D142" s="1" t="s">
        <v>1298</v>
      </c>
      <c r="E142" s="16">
        <v>204002000000</v>
      </c>
      <c r="F142" s="16" t="s">
        <v>1005</v>
      </c>
      <c r="G142" s="8" t="s">
        <v>201</v>
      </c>
      <c r="H142" s="1">
        <v>2</v>
      </c>
      <c r="I142" s="1" t="s">
        <v>1351</v>
      </c>
      <c r="J142" s="1">
        <v>202</v>
      </c>
      <c r="K142" s="1" t="s">
        <v>1352</v>
      </c>
      <c r="L142" s="1">
        <v>61001002001</v>
      </c>
      <c r="M142" s="1" t="s">
        <v>1363</v>
      </c>
      <c r="N142" s="8">
        <v>2000</v>
      </c>
      <c r="O142" s="8">
        <v>185.5</v>
      </c>
      <c r="P142" s="8" t="s">
        <v>4009</v>
      </c>
      <c r="Q14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2" s="8" t="s">
        <v>3896</v>
      </c>
      <c r="S142" s="8" t="s">
        <v>2367</v>
      </c>
      <c r="T142" s="8" t="s">
        <v>1382</v>
      </c>
      <c r="U142" s="18"/>
      <c r="V142" s="1" t="s">
        <v>2594</v>
      </c>
      <c r="W142" s="8" t="s">
        <v>2612</v>
      </c>
      <c r="X142" s="19" t="s">
        <v>2832</v>
      </c>
      <c r="AA142" s="20">
        <v>3119996.11</v>
      </c>
      <c r="AB142" s="12">
        <f t="shared" si="2"/>
        <v>26725.06</v>
      </c>
      <c r="AC142" s="17">
        <f>ROUND(1.65586^(2*EXP(-((Таблица1[[#This Row],[Площадь, кв.м]]/200)^2))-1),4)</f>
        <v>0.92530000000000001</v>
      </c>
      <c r="AD1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0.93</v>
      </c>
      <c r="AF142" s="21">
        <v>1</v>
      </c>
      <c r="AG1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32914.292699999998</v>
      </c>
      <c r="AH142" s="34">
        <f>ROUND(Таблица1[[#This Row],[УПКС]]*Таблица1[[#This Row],[Площадь, кв.м]],2)</f>
        <v>6105601.2999999998</v>
      </c>
      <c r="AI142" s="14">
        <f>Таблица1[[#This Row],[Кадастровая стоимость, руб]]/Таблица1[[#This Row],[Действ. КС]]</f>
        <v>1.956925933474962</v>
      </c>
      <c r="AJ142" s="20" t="s">
        <v>3996</v>
      </c>
      <c r="AK142" s="20" t="s">
        <v>3997</v>
      </c>
      <c r="AL142" s="20" t="s">
        <v>3998</v>
      </c>
      <c r="AM142" s="8" t="s">
        <v>3984</v>
      </c>
      <c r="AN142" s="8" t="s">
        <v>4036</v>
      </c>
      <c r="AO142" s="46" t="s">
        <v>4013</v>
      </c>
    </row>
    <row r="143" spans="1:41" x14ac:dyDescent="0.25">
      <c r="A143" s="1" t="s">
        <v>426</v>
      </c>
      <c r="B143" s="1" t="s">
        <v>427</v>
      </c>
      <c r="C143" s="1" t="s">
        <v>3981</v>
      </c>
      <c r="D143" s="1" t="s">
        <v>1298</v>
      </c>
      <c r="E143" s="16">
        <v>204002000000</v>
      </c>
      <c r="F143" s="16" t="s">
        <v>1005</v>
      </c>
      <c r="G143" s="8" t="s">
        <v>201</v>
      </c>
      <c r="H143" s="1">
        <v>2</v>
      </c>
      <c r="I143" s="1" t="s">
        <v>1351</v>
      </c>
      <c r="J143" s="1">
        <v>202</v>
      </c>
      <c r="K143" s="1" t="s">
        <v>1352</v>
      </c>
      <c r="L143" s="1">
        <v>61001005000</v>
      </c>
      <c r="M143" s="1" t="s">
        <v>1358</v>
      </c>
      <c r="N143" s="8">
        <v>2012</v>
      </c>
      <c r="O143" s="8">
        <v>380</v>
      </c>
      <c r="P143" s="8" t="s">
        <v>4009</v>
      </c>
      <c r="Q14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3" s="8" t="s">
        <v>3894</v>
      </c>
      <c r="S143" s="8" t="s">
        <v>1772</v>
      </c>
      <c r="T143" s="8" t="s">
        <v>1382</v>
      </c>
      <c r="U143" s="18"/>
      <c r="V143" s="1" t="s">
        <v>2594</v>
      </c>
      <c r="W143" s="8" t="s">
        <v>2619</v>
      </c>
      <c r="X143" s="19" t="s">
        <v>2736</v>
      </c>
      <c r="AA143" s="20">
        <v>8154078</v>
      </c>
      <c r="AB143" s="12">
        <f t="shared" si="2"/>
        <v>26725.06</v>
      </c>
      <c r="AC143" s="17">
        <f>ROUND(1.65586^(2*EXP(-((Таблица1[[#This Row],[Площадь, кв.м]]/200)^2))-1),4)</f>
        <v>0.62060000000000004</v>
      </c>
      <c r="AD1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43" s="21">
        <v>1</v>
      </c>
      <c r="AG1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23737.271000000001</v>
      </c>
      <c r="AH143" s="34">
        <f>ROUND(Таблица1[[#This Row],[УПКС]]*Таблица1[[#This Row],[Площадь, кв.м]],2)</f>
        <v>9020162.9800000004</v>
      </c>
      <c r="AI143" s="14">
        <f>Таблица1[[#This Row],[Кадастровая стоимость, руб]]/Таблица1[[#This Row],[Действ. КС]]</f>
        <v>1.1062149491334274</v>
      </c>
      <c r="AJ143" s="20" t="s">
        <v>3996</v>
      </c>
      <c r="AK143" s="20" t="s">
        <v>3997</v>
      </c>
      <c r="AL143" s="20" t="s">
        <v>3998</v>
      </c>
      <c r="AM143" s="8" t="s">
        <v>3984</v>
      </c>
      <c r="AN143" s="8" t="s">
        <v>4036</v>
      </c>
      <c r="AO143" s="46" t="s">
        <v>4013</v>
      </c>
    </row>
    <row r="144" spans="1:41" x14ac:dyDescent="0.25">
      <c r="A144" s="1" t="s">
        <v>361</v>
      </c>
      <c r="B144" s="1" t="s">
        <v>19</v>
      </c>
      <c r="C144" s="1" t="s">
        <v>3981</v>
      </c>
      <c r="D144" s="1" t="s">
        <v>1298</v>
      </c>
      <c r="E144" s="16">
        <v>204002000000</v>
      </c>
      <c r="F144" s="16" t="s">
        <v>1005</v>
      </c>
      <c r="G144" s="8" t="s">
        <v>201</v>
      </c>
      <c r="H144" s="1">
        <v>2</v>
      </c>
      <c r="I144" s="1" t="s">
        <v>1351</v>
      </c>
      <c r="J144" s="1">
        <v>202</v>
      </c>
      <c r="K144" s="1" t="s">
        <v>1352</v>
      </c>
      <c r="L144" s="1">
        <v>61001006002</v>
      </c>
      <c r="M144" s="1" t="s">
        <v>1360</v>
      </c>
      <c r="N144" s="8">
        <v>2014</v>
      </c>
      <c r="O144" s="8">
        <v>222.3</v>
      </c>
      <c r="P144" s="8" t="s">
        <v>4009</v>
      </c>
      <c r="Q14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4" s="8" t="s">
        <v>3894</v>
      </c>
      <c r="S144" s="8" t="s">
        <v>1707</v>
      </c>
      <c r="T144" s="8" t="s">
        <v>1382</v>
      </c>
      <c r="U144" s="18"/>
      <c r="V144" s="1" t="s">
        <v>2594</v>
      </c>
      <c r="W144" s="8" t="s">
        <v>2619</v>
      </c>
      <c r="X144" s="19" t="s">
        <v>2809</v>
      </c>
      <c r="AA144" s="20">
        <v>4770135.63</v>
      </c>
      <c r="AB144" s="12">
        <f t="shared" si="2"/>
        <v>26725.06</v>
      </c>
      <c r="AC144" s="17">
        <f>ROUND(1.65586^(2*EXP(-((Таблица1[[#This Row],[Площадь, кв.м]]/200)^2))-1),4)</f>
        <v>0.80969999999999998</v>
      </c>
      <c r="AD1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44" s="21">
        <v>1</v>
      </c>
      <c r="AG1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30970.1391</v>
      </c>
      <c r="AH144" s="34">
        <f>ROUND(Таблица1[[#This Row],[УПКС]]*Таблица1[[#This Row],[Площадь, кв.м]],2)</f>
        <v>6884661.9199999999</v>
      </c>
      <c r="AI144" s="14">
        <f>Таблица1[[#This Row],[Кадастровая стоимость, руб]]/Таблица1[[#This Row],[Действ. КС]]</f>
        <v>1.4432843118131633</v>
      </c>
      <c r="AJ144" s="20" t="s">
        <v>3996</v>
      </c>
      <c r="AK144" s="20" t="s">
        <v>3997</v>
      </c>
      <c r="AL144" s="20" t="s">
        <v>3998</v>
      </c>
      <c r="AM144" s="8" t="s">
        <v>3984</v>
      </c>
      <c r="AN144" s="8" t="s">
        <v>4036</v>
      </c>
      <c r="AO144" s="46" t="s">
        <v>4013</v>
      </c>
    </row>
    <row r="145" spans="1:41" x14ac:dyDescent="0.25">
      <c r="A145" s="1" t="s">
        <v>349</v>
      </c>
      <c r="B145" s="1" t="s">
        <v>17</v>
      </c>
      <c r="C145" s="1" t="s">
        <v>3981</v>
      </c>
      <c r="D145" s="1" t="s">
        <v>1298</v>
      </c>
      <c r="E145" s="16">
        <v>204002000000</v>
      </c>
      <c r="F145" s="16" t="s">
        <v>1005</v>
      </c>
      <c r="G145" s="8" t="s">
        <v>201</v>
      </c>
      <c r="H145" s="1">
        <v>2</v>
      </c>
      <c r="I145" s="1" t="s">
        <v>1351</v>
      </c>
      <c r="J145" s="1">
        <v>202</v>
      </c>
      <c r="K145" s="1" t="s">
        <v>1352</v>
      </c>
      <c r="L145" s="1">
        <v>61001005000</v>
      </c>
      <c r="M145" s="1" t="s">
        <v>1358</v>
      </c>
      <c r="N145" s="8">
        <v>2016</v>
      </c>
      <c r="O145" s="8">
        <v>208.7</v>
      </c>
      <c r="P145" s="8" t="s">
        <v>4009</v>
      </c>
      <c r="Q14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5" s="8" t="s">
        <v>3894</v>
      </c>
      <c r="S145" s="8" t="s">
        <v>1695</v>
      </c>
      <c r="T145" s="8" t="s">
        <v>1382</v>
      </c>
      <c r="U145" s="18"/>
      <c r="V145" s="1" t="s">
        <v>2594</v>
      </c>
      <c r="W145" s="8" t="s">
        <v>2619</v>
      </c>
      <c r="X145" s="19" t="s">
        <v>2691</v>
      </c>
      <c r="AA145" s="20">
        <v>4478305.47</v>
      </c>
      <c r="AB145" s="12">
        <f t="shared" si="2"/>
        <v>26725.06</v>
      </c>
      <c r="AC145" s="17">
        <f>ROUND(1.65586^(2*EXP(-((Таблица1[[#This Row],[Площадь, кв.м]]/200)^2))-1),4)</f>
        <v>0.84799999999999998</v>
      </c>
      <c r="AD1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45" s="21">
        <v>1</v>
      </c>
      <c r="AG1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32435.072199999999</v>
      </c>
      <c r="AH145" s="34">
        <f>ROUND(Таблица1[[#This Row],[УПКС]]*Таблица1[[#This Row],[Площадь, кв.м]],2)</f>
        <v>6769199.5700000003</v>
      </c>
      <c r="AI145" s="14">
        <f>Таблица1[[#This Row],[Кадастровая стоимость, руб]]/Таблица1[[#This Row],[Действ. КС]]</f>
        <v>1.5115537819710188</v>
      </c>
      <c r="AJ145" s="20" t="s">
        <v>3996</v>
      </c>
      <c r="AK145" s="20" t="s">
        <v>3997</v>
      </c>
      <c r="AL145" s="20" t="s">
        <v>3998</v>
      </c>
      <c r="AM145" s="8" t="s">
        <v>3984</v>
      </c>
      <c r="AN145" s="8" t="s">
        <v>4036</v>
      </c>
      <c r="AO145" s="46" t="s">
        <v>4013</v>
      </c>
    </row>
    <row r="146" spans="1:41" x14ac:dyDescent="0.25">
      <c r="A146" s="1" t="s">
        <v>1088</v>
      </c>
      <c r="B146" s="1" t="s">
        <v>8</v>
      </c>
      <c r="C146" s="1" t="s">
        <v>3981</v>
      </c>
      <c r="D146" s="1" t="s">
        <v>1298</v>
      </c>
      <c r="E146" s="16">
        <v>204002000000</v>
      </c>
      <c r="F146" s="16" t="s">
        <v>1005</v>
      </c>
      <c r="G146" s="8" t="s">
        <v>201</v>
      </c>
      <c r="H146" s="1">
        <v>2</v>
      </c>
      <c r="I146" s="1" t="s">
        <v>1351</v>
      </c>
      <c r="J146" s="1">
        <v>202</v>
      </c>
      <c r="K146" s="1" t="s">
        <v>1352</v>
      </c>
      <c r="L146" s="1">
        <v>61001002000</v>
      </c>
      <c r="M146" s="1" t="s">
        <v>1364</v>
      </c>
      <c r="N146" s="8">
        <v>2016</v>
      </c>
      <c r="O146" s="8">
        <v>286.89999999999998</v>
      </c>
      <c r="P146" s="8" t="s">
        <v>4009</v>
      </c>
      <c r="Q14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6" s="8" t="s">
        <v>3894</v>
      </c>
      <c r="S146" s="8" t="s">
        <v>2403</v>
      </c>
      <c r="T146" s="8" t="s">
        <v>1382</v>
      </c>
      <c r="U146" s="18"/>
      <c r="V146" s="1" t="s">
        <v>2594</v>
      </c>
      <c r="W146" s="8" t="s">
        <v>2619</v>
      </c>
      <c r="X146" s="19" t="s">
        <v>2737</v>
      </c>
      <c r="AA146" s="20">
        <v>6156328.8899999997</v>
      </c>
      <c r="AB146" s="12">
        <f t="shared" si="2"/>
        <v>26725.06</v>
      </c>
      <c r="AC146" s="17">
        <f>ROUND(1.65586^(2*EXP(-((Таблица1[[#This Row],[Площадь, кв.м]]/200)^2))-1),4)</f>
        <v>0.68700000000000006</v>
      </c>
      <c r="AD1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46" s="21">
        <v>1</v>
      </c>
      <c r="AG1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26276.998299999999</v>
      </c>
      <c r="AH146" s="34">
        <f>ROUND(Таблица1[[#This Row],[УПКС]]*Таблица1[[#This Row],[Площадь, кв.м]],2)</f>
        <v>7538870.8099999996</v>
      </c>
      <c r="AI146" s="14">
        <f>Таблица1[[#This Row],[Кадастровая стоимость, руб]]/Таблица1[[#This Row],[Действ. КС]]</f>
        <v>1.2245724594483125</v>
      </c>
      <c r="AJ146" s="20" t="s">
        <v>3996</v>
      </c>
      <c r="AK146" s="20" t="s">
        <v>3997</v>
      </c>
      <c r="AL146" s="20" t="s">
        <v>3998</v>
      </c>
      <c r="AM146" s="8" t="s">
        <v>3984</v>
      </c>
      <c r="AN146" s="8" t="s">
        <v>4036</v>
      </c>
      <c r="AO146" s="46" t="s">
        <v>4013</v>
      </c>
    </row>
    <row r="147" spans="1:41" x14ac:dyDescent="0.25">
      <c r="A147" s="1" t="s">
        <v>176</v>
      </c>
      <c r="B147" s="1" t="s">
        <v>8</v>
      </c>
      <c r="C147" s="1" t="s">
        <v>3981</v>
      </c>
      <c r="D147" s="1" t="s">
        <v>1298</v>
      </c>
      <c r="E147" s="16">
        <v>204002000000</v>
      </c>
      <c r="F147" s="16" t="s">
        <v>1005</v>
      </c>
      <c r="G147" s="8" t="s">
        <v>201</v>
      </c>
      <c r="H147" s="1">
        <v>2</v>
      </c>
      <c r="I147" s="1" t="s">
        <v>1351</v>
      </c>
      <c r="J147" s="1">
        <v>202</v>
      </c>
      <c r="K147" s="1" t="s">
        <v>1352</v>
      </c>
      <c r="L147" s="1">
        <v>61001005000</v>
      </c>
      <c r="M147" s="1" t="s">
        <v>1358</v>
      </c>
      <c r="N147" s="8">
        <v>2016</v>
      </c>
      <c r="O147" s="8">
        <v>103.7</v>
      </c>
      <c r="P147" s="8" t="s">
        <v>4009</v>
      </c>
      <c r="Q14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7" s="8" t="s">
        <v>3894</v>
      </c>
      <c r="S147" s="8" t="s">
        <v>1531</v>
      </c>
      <c r="T147" s="8" t="s">
        <v>1382</v>
      </c>
      <c r="U147" s="18"/>
      <c r="V147" s="1" t="s">
        <v>2594</v>
      </c>
      <c r="W147" s="8" t="s">
        <v>2619</v>
      </c>
      <c r="X147" s="19" t="s">
        <v>2698</v>
      </c>
      <c r="AA147" s="20">
        <v>2225204.9700000002</v>
      </c>
      <c r="AB147" s="12">
        <f t="shared" si="2"/>
        <v>26725.06</v>
      </c>
      <c r="AC147" s="17">
        <f>ROUND(1.65586^(2*EXP(-((Таблица1[[#This Row],[Площадь, кв.м]]/200)^2))-1),4)</f>
        <v>1.3053999999999999</v>
      </c>
      <c r="AD1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47" s="21">
        <v>1</v>
      </c>
      <c r="AG1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49930.121700000003</v>
      </c>
      <c r="AH147" s="34">
        <f>ROUND(Таблица1[[#This Row],[УПКС]]*Таблица1[[#This Row],[Площадь, кв.м]],2)</f>
        <v>5177753.62</v>
      </c>
      <c r="AI147" s="14">
        <f>Таблица1[[#This Row],[Кадастровая стоимость, руб]]/Таблица1[[#This Row],[Действ. КС]]</f>
        <v>2.3268659246253613</v>
      </c>
      <c r="AJ147" s="20" t="s">
        <v>3996</v>
      </c>
      <c r="AK147" s="20" t="s">
        <v>3997</v>
      </c>
      <c r="AL147" s="20" t="s">
        <v>3998</v>
      </c>
      <c r="AM147" s="8" t="s">
        <v>3984</v>
      </c>
      <c r="AN147" s="8" t="s">
        <v>4036</v>
      </c>
      <c r="AO147" s="46" t="s">
        <v>4013</v>
      </c>
    </row>
    <row r="148" spans="1:41" x14ac:dyDescent="0.25">
      <c r="A148" s="1" t="s">
        <v>754</v>
      </c>
      <c r="B148" s="1" t="s">
        <v>8</v>
      </c>
      <c r="C148" s="1" t="s">
        <v>3981</v>
      </c>
      <c r="D148" s="1" t="s">
        <v>1298</v>
      </c>
      <c r="E148" s="16">
        <v>204002000000</v>
      </c>
      <c r="F148" s="16" t="s">
        <v>1005</v>
      </c>
      <c r="G148" s="8" t="s">
        <v>201</v>
      </c>
      <c r="H148" s="1">
        <v>2</v>
      </c>
      <c r="I148" s="1" t="s">
        <v>1351</v>
      </c>
      <c r="J148" s="1">
        <v>202</v>
      </c>
      <c r="K148" s="1" t="s">
        <v>1352</v>
      </c>
      <c r="L148" s="1">
        <v>61001002000</v>
      </c>
      <c r="M148" s="1" t="s">
        <v>1364</v>
      </c>
      <c r="N148" s="8">
        <v>2019</v>
      </c>
      <c r="O148" s="8">
        <v>73</v>
      </c>
      <c r="P148" s="8" t="s">
        <v>4009</v>
      </c>
      <c r="Q14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8" s="8" t="s">
        <v>3949</v>
      </c>
      <c r="S148" s="8" t="s">
        <v>2082</v>
      </c>
      <c r="T148" s="8" t="s">
        <v>1382</v>
      </c>
      <c r="U148" s="18"/>
      <c r="V148" s="1" t="s">
        <v>2594</v>
      </c>
      <c r="W148" s="8" t="s">
        <v>2639</v>
      </c>
      <c r="X148" s="19" t="s">
        <v>2737</v>
      </c>
      <c r="AA148" s="20">
        <v>1566441.3</v>
      </c>
      <c r="AB148" s="12">
        <f t="shared" si="2"/>
        <v>26725.06</v>
      </c>
      <c r="AC148" s="17">
        <f>ROUND(1.65586^(2*EXP(-((Таблица1[[#This Row],[Площадь, кв.м]]/200)^2))-1),4)</f>
        <v>1.4601</v>
      </c>
      <c r="AD1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48" s="21">
        <v>1</v>
      </c>
      <c r="AG1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55847.227500000001</v>
      </c>
      <c r="AH148" s="34">
        <f>ROUND(Таблица1[[#This Row],[УПКС]]*Таблица1[[#This Row],[Площадь, кв.м]],2)</f>
        <v>4076847.61</v>
      </c>
      <c r="AI148" s="14">
        <f>Таблица1[[#This Row],[Кадастровая стоимость, руб]]/Таблица1[[#This Row],[Действ. КС]]</f>
        <v>2.6026175446216846</v>
      </c>
      <c r="AJ148" s="20" t="s">
        <v>3996</v>
      </c>
      <c r="AK148" s="20" t="s">
        <v>3997</v>
      </c>
      <c r="AL148" s="20" t="s">
        <v>3998</v>
      </c>
      <c r="AM148" s="8" t="s">
        <v>3984</v>
      </c>
      <c r="AN148" s="8" t="s">
        <v>4036</v>
      </c>
      <c r="AO148" s="46" t="s">
        <v>4013</v>
      </c>
    </row>
    <row r="149" spans="1:41" x14ac:dyDescent="0.25">
      <c r="A149" s="1" t="s">
        <v>271</v>
      </c>
      <c r="B149" s="1" t="s">
        <v>152</v>
      </c>
      <c r="C149" s="1" t="s">
        <v>3981</v>
      </c>
      <c r="D149" s="1" t="s">
        <v>1298</v>
      </c>
      <c r="E149" s="16">
        <v>204002000000</v>
      </c>
      <c r="F149" s="16" t="s">
        <v>1005</v>
      </c>
      <c r="G149" s="8" t="s">
        <v>201</v>
      </c>
      <c r="H149" s="1">
        <v>2</v>
      </c>
      <c r="I149" s="1" t="s">
        <v>1351</v>
      </c>
      <c r="J149" s="1">
        <v>202</v>
      </c>
      <c r="K149" s="1" t="s">
        <v>1352</v>
      </c>
      <c r="L149" s="1">
        <v>61001006003</v>
      </c>
      <c r="M149" s="1" t="s">
        <v>1361</v>
      </c>
      <c r="N149" s="8">
        <v>1995</v>
      </c>
      <c r="O149" s="8">
        <v>158.69999999999999</v>
      </c>
      <c r="P149" s="8" t="s">
        <v>4009</v>
      </c>
      <c r="Q14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49" s="8" t="s">
        <v>3896</v>
      </c>
      <c r="S149" s="8" t="s">
        <v>1619</v>
      </c>
      <c r="T149" s="8" t="s">
        <v>1382</v>
      </c>
      <c r="U149" s="18"/>
      <c r="V149" s="1" t="s">
        <v>2594</v>
      </c>
      <c r="W149" s="8" t="s">
        <v>2612</v>
      </c>
      <c r="X149" s="19" t="s">
        <v>2784</v>
      </c>
      <c r="AA149" s="20">
        <v>6964029.29</v>
      </c>
      <c r="AB149" s="12">
        <f t="shared" si="2"/>
        <v>26725.06</v>
      </c>
      <c r="AC149" s="17">
        <f>ROUND(1.65586^(2*EXP(-((Таблица1[[#This Row],[Площадь, кв.м]]/200)^2))-1),4)</f>
        <v>1.0336000000000001</v>
      </c>
      <c r="AD1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149" s="21">
        <v>1</v>
      </c>
      <c r="AG1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34394.640099999997</v>
      </c>
      <c r="AH149" s="34">
        <f>ROUND(Таблица1[[#This Row],[УПКС]]*Таблица1[[#This Row],[Площадь, кв.м]],2)</f>
        <v>5458429.3799999999</v>
      </c>
      <c r="AI149" s="14">
        <f>Таблица1[[#This Row],[Кадастровая стоимость, руб]]/Таблица1[[#This Row],[Действ. КС]]</f>
        <v>0.78380333463531426</v>
      </c>
      <c r="AJ149" s="20" t="s">
        <v>3996</v>
      </c>
      <c r="AK149" s="20" t="s">
        <v>3997</v>
      </c>
      <c r="AL149" s="20" t="s">
        <v>3998</v>
      </c>
      <c r="AM149" s="8" t="s">
        <v>3984</v>
      </c>
      <c r="AN149" s="8" t="s">
        <v>4036</v>
      </c>
      <c r="AO149" s="46" t="s">
        <v>4013</v>
      </c>
    </row>
    <row r="150" spans="1:41" x14ac:dyDescent="0.25">
      <c r="A150" s="1" t="s">
        <v>87</v>
      </c>
      <c r="B150" s="1" t="s">
        <v>19</v>
      </c>
      <c r="C150" s="1" t="s">
        <v>3981</v>
      </c>
      <c r="D150" s="1" t="s">
        <v>1298</v>
      </c>
      <c r="E150" s="16">
        <v>204003000000</v>
      </c>
      <c r="F150" s="16" t="s">
        <v>1339</v>
      </c>
      <c r="G150" s="8" t="s">
        <v>1338</v>
      </c>
      <c r="H150" s="1">
        <v>2</v>
      </c>
      <c r="I150" s="1" t="s">
        <v>1349</v>
      </c>
      <c r="J150" s="1">
        <v>201</v>
      </c>
      <c r="K150" s="1" t="s">
        <v>1350</v>
      </c>
      <c r="L150" s="1">
        <v>61001002001</v>
      </c>
      <c r="M150" s="1" t="s">
        <v>1363</v>
      </c>
      <c r="N150" s="8">
        <v>1974</v>
      </c>
      <c r="O150" s="8">
        <v>91.1</v>
      </c>
      <c r="P150" s="8" t="s">
        <v>4009</v>
      </c>
      <c r="Q15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0" s="8" t="s">
        <v>3894</v>
      </c>
      <c r="S150" s="8" t="s">
        <v>1451</v>
      </c>
      <c r="T150" s="8" t="s">
        <v>1382</v>
      </c>
      <c r="U150" s="18"/>
      <c r="V150" s="1" t="s">
        <v>2594</v>
      </c>
      <c r="W150" s="8" t="s">
        <v>2619</v>
      </c>
      <c r="X150" s="19" t="s">
        <v>2725</v>
      </c>
      <c r="AA150" s="20">
        <v>3833781.34</v>
      </c>
      <c r="AB150" s="12">
        <f t="shared" si="2"/>
        <v>26725.06</v>
      </c>
      <c r="AC150" s="17">
        <f>ROUND(1.65586^(2*EXP(-((Таблица1[[#This Row],[Площадь, кв.м]]/200)^2))-1),4)</f>
        <v>1.3707</v>
      </c>
      <c r="AD1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0.48</v>
      </c>
      <c r="AF150" s="21">
        <v>1</v>
      </c>
      <c r="AG1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25165.3321</v>
      </c>
      <c r="AH150" s="34">
        <f>ROUND(Таблица1[[#This Row],[УПКС]]*Таблица1[[#This Row],[Площадь, кв.м]],2)</f>
        <v>2292561.75</v>
      </c>
      <c r="AI150" s="14">
        <f>Таблица1[[#This Row],[Кадастровая стоимость, руб]]/Таблица1[[#This Row],[Действ. КС]]</f>
        <v>0.59798969912039901</v>
      </c>
      <c r="AJ150" s="20" t="s">
        <v>3996</v>
      </c>
      <c r="AK150" s="20" t="s">
        <v>3997</v>
      </c>
      <c r="AL150" s="20" t="s">
        <v>3998</v>
      </c>
      <c r="AM150" s="8" t="s">
        <v>3984</v>
      </c>
      <c r="AN150" s="8" t="s">
        <v>4036</v>
      </c>
      <c r="AO150" s="46" t="s">
        <v>4013</v>
      </c>
    </row>
    <row r="151" spans="1:41" x14ac:dyDescent="0.25">
      <c r="A151" s="1" t="s">
        <v>673</v>
      </c>
      <c r="B151" s="1" t="s">
        <v>17</v>
      </c>
      <c r="C151" s="1" t="s">
        <v>3981</v>
      </c>
      <c r="D151" s="1" t="s">
        <v>1298</v>
      </c>
      <c r="E151" s="16">
        <v>204002000000</v>
      </c>
      <c r="F151" s="16" t="s">
        <v>1005</v>
      </c>
      <c r="G151" s="8" t="s">
        <v>201</v>
      </c>
      <c r="H151" s="1">
        <v>2</v>
      </c>
      <c r="I151" s="1" t="s">
        <v>1351</v>
      </c>
      <c r="J151" s="1">
        <v>202</v>
      </c>
      <c r="K151" s="1" t="s">
        <v>1352</v>
      </c>
      <c r="L151" s="1">
        <v>61001002001</v>
      </c>
      <c r="M151" s="1" t="s">
        <v>1363</v>
      </c>
      <c r="N151" s="8">
        <v>2000</v>
      </c>
      <c r="O151" s="8">
        <v>62.4</v>
      </c>
      <c r="P151" s="8" t="s">
        <v>4009</v>
      </c>
      <c r="Q15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1" s="8" t="s">
        <v>3894</v>
      </c>
      <c r="S151" s="8" t="s">
        <v>2006</v>
      </c>
      <c r="T151" s="8" t="s">
        <v>1382</v>
      </c>
      <c r="V151" s="1" t="s">
        <v>2594</v>
      </c>
      <c r="W151" s="8" t="s">
        <v>2619</v>
      </c>
      <c r="X151" s="19" t="s">
        <v>2834</v>
      </c>
      <c r="AA151" s="20">
        <v>1061309.3799999999</v>
      </c>
      <c r="AB151" s="12">
        <f t="shared" si="2"/>
        <v>26725.06</v>
      </c>
      <c r="AC151" s="17">
        <f>ROUND(1.65586^(2*EXP(-((Таблица1[[#This Row],[Площадь, кв.м]]/200)^2))-1),4)</f>
        <v>1.508</v>
      </c>
      <c r="AD1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0.93</v>
      </c>
      <c r="AF151" s="21">
        <v>1</v>
      </c>
      <c r="AG1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53641.795599999998</v>
      </c>
      <c r="AH151" s="34">
        <f>ROUND(Таблица1[[#This Row],[УПКС]]*Таблица1[[#This Row],[Площадь, кв.м]],2)</f>
        <v>3347248.05</v>
      </c>
      <c r="AI151" s="14">
        <f>Таблица1[[#This Row],[Кадастровая стоимость, руб]]/Таблица1[[#This Row],[Действ. КС]]</f>
        <v>3.1538852978007226</v>
      </c>
      <c r="AJ151" s="20" t="s">
        <v>3996</v>
      </c>
      <c r="AK151" s="20" t="s">
        <v>3997</v>
      </c>
      <c r="AL151" s="20" t="s">
        <v>3998</v>
      </c>
      <c r="AM151" s="8" t="s">
        <v>3984</v>
      </c>
      <c r="AN151" s="8" t="s">
        <v>4036</v>
      </c>
      <c r="AO151" s="46" t="s">
        <v>4013</v>
      </c>
    </row>
    <row r="152" spans="1:41" x14ac:dyDescent="0.25">
      <c r="A152" s="1" t="s">
        <v>1057</v>
      </c>
      <c r="B152" s="1" t="s">
        <v>17</v>
      </c>
      <c r="C152" s="1" t="s">
        <v>3981</v>
      </c>
      <c r="D152" s="1" t="s">
        <v>1288</v>
      </c>
      <c r="E152" s="16">
        <v>204002000000</v>
      </c>
      <c r="F152" s="16" t="s">
        <v>1005</v>
      </c>
      <c r="G152" s="8" t="s">
        <v>201</v>
      </c>
      <c r="H152" s="1">
        <v>2</v>
      </c>
      <c r="I152" s="1" t="s">
        <v>1351</v>
      </c>
      <c r="J152" s="1">
        <v>202</v>
      </c>
      <c r="K152" s="1" t="s">
        <v>1352</v>
      </c>
      <c r="L152" s="1">
        <v>61001002000</v>
      </c>
      <c r="M152" s="1" t="s">
        <v>1364</v>
      </c>
      <c r="N152" s="8">
        <v>2010</v>
      </c>
      <c r="O152" s="8">
        <v>189.7</v>
      </c>
      <c r="P152" s="8" t="s">
        <v>4009</v>
      </c>
      <c r="Q15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2" s="8" t="s">
        <v>3896</v>
      </c>
      <c r="S152" s="8" t="s">
        <v>2373</v>
      </c>
      <c r="T152" s="8" t="s">
        <v>1382</v>
      </c>
      <c r="U152" s="18"/>
      <c r="V152" s="1" t="s">
        <v>2594</v>
      </c>
      <c r="W152" s="8" t="s">
        <v>2612</v>
      </c>
      <c r="X152" s="19" t="s">
        <v>2836</v>
      </c>
      <c r="AA152" s="20">
        <v>7240260.9299999997</v>
      </c>
      <c r="AB152" s="12">
        <f t="shared" si="2"/>
        <v>26725.06</v>
      </c>
      <c r="AC152" s="17">
        <f>ROUND(1.65586^(2*EXP(-((Таблица1[[#This Row],[Площадь, кв.м]]/200)^2))-1),4)</f>
        <v>0.91020000000000001</v>
      </c>
      <c r="AD1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52" s="21">
        <v>1</v>
      </c>
      <c r="AG1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34466.012600000002</v>
      </c>
      <c r="AH152" s="34">
        <f>ROUND(Таблица1[[#This Row],[УПКС]]*Таблица1[[#This Row],[Площадь, кв.м]],2)</f>
        <v>6538202.5899999999</v>
      </c>
      <c r="AI152" s="14">
        <f>Таблица1[[#This Row],[Кадастровая стоимость, руб]]/Таблица1[[#This Row],[Действ. КС]]</f>
        <v>0.9030341106781079</v>
      </c>
      <c r="AJ152" s="20" t="s">
        <v>3996</v>
      </c>
      <c r="AK152" s="20" t="s">
        <v>3997</v>
      </c>
      <c r="AL152" s="20" t="s">
        <v>3998</v>
      </c>
      <c r="AM152" s="8" t="s">
        <v>3984</v>
      </c>
      <c r="AN152" s="8" t="s">
        <v>4036</v>
      </c>
      <c r="AO152" s="46" t="s">
        <v>4013</v>
      </c>
    </row>
    <row r="153" spans="1:41" x14ac:dyDescent="0.25">
      <c r="A153" s="1" t="s">
        <v>53</v>
      </c>
      <c r="B153" s="1" t="s">
        <v>54</v>
      </c>
      <c r="C153" s="1" t="s">
        <v>3981</v>
      </c>
      <c r="D153" s="1" t="s">
        <v>1288</v>
      </c>
      <c r="E153" s="16">
        <v>204003000000</v>
      </c>
      <c r="F153" s="16" t="s">
        <v>1339</v>
      </c>
      <c r="G153" s="8" t="s">
        <v>1338</v>
      </c>
      <c r="H153" s="1">
        <v>2</v>
      </c>
      <c r="I153" s="1" t="s">
        <v>1349</v>
      </c>
      <c r="J153" s="1">
        <v>201</v>
      </c>
      <c r="K153" s="1" t="s">
        <v>1350</v>
      </c>
      <c r="L153" s="1">
        <v>61001001001</v>
      </c>
      <c r="M153" s="1" t="s">
        <v>1362</v>
      </c>
      <c r="N153" s="8">
        <v>2012</v>
      </c>
      <c r="O153" s="8">
        <v>624.1</v>
      </c>
      <c r="P153" s="8" t="s">
        <v>4009</v>
      </c>
      <c r="Q15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3" s="8" t="s">
        <v>3895</v>
      </c>
      <c r="S153" s="8" t="s">
        <v>1422</v>
      </c>
      <c r="T153" s="8" t="s">
        <v>1382</v>
      </c>
      <c r="U153" s="18"/>
      <c r="V153" s="1" t="s">
        <v>2594</v>
      </c>
      <c r="W153" s="8" t="s">
        <v>2618</v>
      </c>
      <c r="X153" s="19" t="s">
        <v>2708</v>
      </c>
      <c r="AA153" s="20">
        <v>23819962.289999999</v>
      </c>
      <c r="AB153" s="12">
        <f t="shared" si="2"/>
        <v>26725.06</v>
      </c>
      <c r="AC153" s="17">
        <f>ROUND(1.65586^(2*EXP(-((Таблица1[[#This Row],[Площадь, кв.м]]/200)^2))-1),4)</f>
        <v>0.60399999999999998</v>
      </c>
      <c r="AD1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53" s="21">
        <v>1</v>
      </c>
      <c r="AG1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23102.339100000001</v>
      </c>
      <c r="AH153" s="34">
        <f>ROUND(Таблица1[[#This Row],[УПКС]]*Таблица1[[#This Row],[Площадь, кв.м]],2)</f>
        <v>14418169.83</v>
      </c>
      <c r="AI153" s="14">
        <f>Таблица1[[#This Row],[Кадастровая стоимость, руб]]/Таблица1[[#This Row],[Действ. КС]]</f>
        <v>0.60529776052806672</v>
      </c>
      <c r="AJ153" s="20" t="s">
        <v>3996</v>
      </c>
      <c r="AK153" s="20" t="s">
        <v>3997</v>
      </c>
      <c r="AL153" s="20" t="s">
        <v>3998</v>
      </c>
      <c r="AM153" s="8" t="s">
        <v>3984</v>
      </c>
      <c r="AN153" s="8" t="s">
        <v>4036</v>
      </c>
      <c r="AO153" s="46" t="s">
        <v>4013</v>
      </c>
    </row>
    <row r="154" spans="1:41" x14ac:dyDescent="0.25">
      <c r="A154" s="1" t="s">
        <v>103</v>
      </c>
      <c r="B154" s="1" t="s">
        <v>4</v>
      </c>
      <c r="C154" s="1" t="s">
        <v>3981</v>
      </c>
      <c r="D154" s="1" t="s">
        <v>1288</v>
      </c>
      <c r="E154" s="16">
        <v>204002000000</v>
      </c>
      <c r="F154" s="16" t="s">
        <v>1005</v>
      </c>
      <c r="G154" s="8" t="s">
        <v>1338</v>
      </c>
      <c r="H154" s="1">
        <v>2</v>
      </c>
      <c r="I154" s="1" t="s">
        <v>1349</v>
      </c>
      <c r="J154" s="1">
        <v>201</v>
      </c>
      <c r="K154" s="1" t="s">
        <v>1350</v>
      </c>
      <c r="L154" s="1">
        <v>61001002001</v>
      </c>
      <c r="M154" s="1" t="s">
        <v>1363</v>
      </c>
      <c r="N154" s="8">
        <v>1962</v>
      </c>
      <c r="O154" s="8">
        <v>147.5</v>
      </c>
      <c r="P154" s="8" t="s">
        <v>4009</v>
      </c>
      <c r="Q15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4" s="8" t="s">
        <v>3896</v>
      </c>
      <c r="S154" s="8" t="s">
        <v>1464</v>
      </c>
      <c r="T154" s="8" t="s">
        <v>1382</v>
      </c>
      <c r="U154" s="18"/>
      <c r="V154" s="1" t="s">
        <v>2594</v>
      </c>
      <c r="W154" s="8" t="s">
        <v>2612</v>
      </c>
      <c r="X154" s="19" t="s">
        <v>2716</v>
      </c>
      <c r="AA154" s="20">
        <v>5629617.75</v>
      </c>
      <c r="AB154" s="12">
        <f t="shared" si="2"/>
        <v>26725.06</v>
      </c>
      <c r="AC154" s="17">
        <f>ROUND(1.65586^(2*EXP(-((Таблица1[[#This Row],[Площадь, кв.м]]/200)^2))-1),4)</f>
        <v>1.0846</v>
      </c>
      <c r="AD1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54" s="21">
        <v>1</v>
      </c>
      <c r="AG1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14934.514800000001</v>
      </c>
      <c r="AH154" s="34">
        <f>ROUND(Таблица1[[#This Row],[УПКС]]*Таблица1[[#This Row],[Площадь, кв.м]],2)</f>
        <v>2202840.9300000002</v>
      </c>
      <c r="AI154" s="14">
        <f>Таблица1[[#This Row],[Кадастровая стоимость, руб]]/Таблица1[[#This Row],[Действ. КС]]</f>
        <v>0.39129493827533851</v>
      </c>
      <c r="AJ154" s="20" t="s">
        <v>3996</v>
      </c>
      <c r="AK154" s="20" t="s">
        <v>3997</v>
      </c>
      <c r="AL154" s="20" t="s">
        <v>3998</v>
      </c>
      <c r="AM154" s="8" t="s">
        <v>3984</v>
      </c>
      <c r="AN154" s="8" t="s">
        <v>4036</v>
      </c>
      <c r="AO154" s="46" t="s">
        <v>4013</v>
      </c>
    </row>
    <row r="155" spans="1:41" x14ac:dyDescent="0.25">
      <c r="A155" s="1" t="s">
        <v>83</v>
      </c>
      <c r="B155" s="1" t="s">
        <v>21</v>
      </c>
      <c r="C155" s="1" t="s">
        <v>3981</v>
      </c>
      <c r="D155" s="1" t="s">
        <v>1288</v>
      </c>
      <c r="E155" s="16">
        <v>204002000000</v>
      </c>
      <c r="F155" s="16" t="s">
        <v>1005</v>
      </c>
      <c r="G155" s="8" t="s">
        <v>1338</v>
      </c>
      <c r="H155" s="1">
        <v>2</v>
      </c>
      <c r="I155" s="1" t="s">
        <v>1349</v>
      </c>
      <c r="J155" s="1">
        <v>201</v>
      </c>
      <c r="K155" s="1" t="s">
        <v>1350</v>
      </c>
      <c r="L155" s="1">
        <v>61001002001</v>
      </c>
      <c r="M155" s="1" t="s">
        <v>1363</v>
      </c>
      <c r="N155" s="8">
        <v>1955</v>
      </c>
      <c r="O155" s="8">
        <v>80</v>
      </c>
      <c r="P155" s="8" t="s">
        <v>4009</v>
      </c>
      <c r="Q15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5" s="8" t="s">
        <v>3896</v>
      </c>
      <c r="S155" s="8" t="s">
        <v>1447</v>
      </c>
      <c r="T155" s="8" t="s">
        <v>1382</v>
      </c>
      <c r="V155" s="1" t="s">
        <v>2594</v>
      </c>
      <c r="W155" s="8" t="s">
        <v>2612</v>
      </c>
      <c r="X155" s="19" t="s">
        <v>2724</v>
      </c>
      <c r="AA155" s="20">
        <v>3053352</v>
      </c>
      <c r="AB155" s="12">
        <f t="shared" si="2"/>
        <v>26725.06</v>
      </c>
      <c r="AC155" s="17">
        <f>ROUND(1.65586^(2*EXP(-((Таблица1[[#This Row],[Площадь, кв.м]]/200)^2))-1),4)</f>
        <v>1.4263999999999999</v>
      </c>
      <c r="AD1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55" s="21">
        <v>1</v>
      </c>
      <c r="AG1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18004.219000000001</v>
      </c>
      <c r="AH155" s="34">
        <f>ROUND(Таблица1[[#This Row],[УПКС]]*Таблица1[[#This Row],[Площадь, кв.м]],2)</f>
        <v>1440337.52</v>
      </c>
      <c r="AI155" s="14">
        <f>Таблица1[[#This Row],[Кадастровая стоимость, руб]]/Таблица1[[#This Row],[Действ. КС]]</f>
        <v>0.47172337811035214</v>
      </c>
      <c r="AJ155" s="20" t="s">
        <v>3996</v>
      </c>
      <c r="AK155" s="20" t="s">
        <v>3997</v>
      </c>
      <c r="AL155" s="20" t="s">
        <v>3998</v>
      </c>
      <c r="AM155" s="8" t="s">
        <v>3984</v>
      </c>
      <c r="AN155" s="8" t="s">
        <v>4036</v>
      </c>
      <c r="AO155" s="46" t="s">
        <v>4013</v>
      </c>
    </row>
    <row r="156" spans="1:41" x14ac:dyDescent="0.25">
      <c r="A156" s="1" t="s">
        <v>373</v>
      </c>
      <c r="B156" s="1" t="s">
        <v>17</v>
      </c>
      <c r="C156" s="1" t="s">
        <v>3981</v>
      </c>
      <c r="D156" s="1" t="s">
        <v>1288</v>
      </c>
      <c r="E156" s="16">
        <v>204002000000</v>
      </c>
      <c r="F156" s="16" t="s">
        <v>1005</v>
      </c>
      <c r="G156" s="8" t="s">
        <v>201</v>
      </c>
      <c r="H156" s="1">
        <v>2</v>
      </c>
      <c r="I156" s="1" t="s">
        <v>1351</v>
      </c>
      <c r="J156" s="1">
        <v>202</v>
      </c>
      <c r="K156" s="1" t="s">
        <v>1352</v>
      </c>
      <c r="L156" s="1">
        <v>61001003000</v>
      </c>
      <c r="M156" s="1" t="s">
        <v>1359</v>
      </c>
      <c r="N156" s="8">
        <v>2015</v>
      </c>
      <c r="O156" s="8">
        <v>240.1</v>
      </c>
      <c r="P156" s="8" t="s">
        <v>4009</v>
      </c>
      <c r="Q15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6" s="8" t="s">
        <v>3896</v>
      </c>
      <c r="S156" s="8" t="s">
        <v>1719</v>
      </c>
      <c r="T156" s="8" t="s">
        <v>1382</v>
      </c>
      <c r="U156" s="18"/>
      <c r="V156" s="1" t="s">
        <v>2594</v>
      </c>
      <c r="W156" s="8" t="s">
        <v>2612</v>
      </c>
      <c r="X156" s="19" t="s">
        <v>2758</v>
      </c>
      <c r="AA156" s="20">
        <v>9163872.6899999995</v>
      </c>
      <c r="AB156" s="12">
        <f t="shared" si="2"/>
        <v>26725.06</v>
      </c>
      <c r="AC156" s="17">
        <f>ROUND(1.65586^(2*EXP(-((Таблица1[[#This Row],[Площадь, кв.м]]/200)^2))-1),4)</f>
        <v>0.76670000000000005</v>
      </c>
      <c r="AD1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56" s="21">
        <v>1</v>
      </c>
      <c r="AG1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29325.436099999999</v>
      </c>
      <c r="AH156" s="34">
        <f>ROUND(Таблица1[[#This Row],[УПКС]]*Таблица1[[#This Row],[Площадь, кв.м]],2)</f>
        <v>7041037.21</v>
      </c>
      <c r="AI156" s="14">
        <f>Таблица1[[#This Row],[Кадастровая стоимость, руб]]/Таблица1[[#This Row],[Действ. КС]]</f>
        <v>0.76834734049540798</v>
      </c>
      <c r="AJ156" s="20" t="s">
        <v>3996</v>
      </c>
      <c r="AK156" s="20" t="s">
        <v>3997</v>
      </c>
      <c r="AL156" s="20" t="s">
        <v>3998</v>
      </c>
      <c r="AM156" s="8" t="s">
        <v>3984</v>
      </c>
      <c r="AN156" s="8" t="s">
        <v>4036</v>
      </c>
      <c r="AO156" s="46" t="s">
        <v>4013</v>
      </c>
    </row>
    <row r="157" spans="1:41" x14ac:dyDescent="0.25">
      <c r="A157" s="1" t="s">
        <v>430</v>
      </c>
      <c r="B157" s="1" t="s">
        <v>17</v>
      </c>
      <c r="C157" s="1" t="s">
        <v>3981</v>
      </c>
      <c r="D157" s="1" t="s">
        <v>1288</v>
      </c>
      <c r="E157" s="16">
        <v>204002000000</v>
      </c>
      <c r="F157" s="16" t="s">
        <v>1005</v>
      </c>
      <c r="G157" s="8" t="s">
        <v>201</v>
      </c>
      <c r="H157" s="1">
        <v>2</v>
      </c>
      <c r="I157" s="1" t="s">
        <v>1351</v>
      </c>
      <c r="J157" s="1">
        <v>202</v>
      </c>
      <c r="K157" s="1" t="s">
        <v>1352</v>
      </c>
      <c r="L157" s="1">
        <v>61001005000</v>
      </c>
      <c r="M157" s="1" t="s">
        <v>1358</v>
      </c>
      <c r="N157" s="8">
        <v>2015</v>
      </c>
      <c r="O157" s="8">
        <v>421.6</v>
      </c>
      <c r="P157" s="8" t="s">
        <v>4009</v>
      </c>
      <c r="Q15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7" s="8" t="s">
        <v>3896</v>
      </c>
      <c r="S157" s="8" t="s">
        <v>1775</v>
      </c>
      <c r="T157" s="8" t="s">
        <v>1382</v>
      </c>
      <c r="U157" s="18"/>
      <c r="V157" s="1" t="s">
        <v>2594</v>
      </c>
      <c r="W157" s="8" t="s">
        <v>2612</v>
      </c>
      <c r="X157" s="19" t="s">
        <v>2706</v>
      </c>
      <c r="Y157" s="8" t="s">
        <v>2586</v>
      </c>
      <c r="Z157" s="8" t="s">
        <v>2937</v>
      </c>
      <c r="AA157" s="20">
        <v>16091165.039999999</v>
      </c>
      <c r="AB157" s="12">
        <f t="shared" si="2"/>
        <v>26725.06</v>
      </c>
      <c r="AC157" s="17">
        <f>ROUND(1.65586^(2*EXP(-((Таблица1[[#This Row],[Площадь, кв.м]]/200)^2))-1),4)</f>
        <v>0.61109999999999998</v>
      </c>
      <c r="AD1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57" s="21">
        <v>1</v>
      </c>
      <c r="AG1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23373.9064</v>
      </c>
      <c r="AH157" s="34">
        <f>ROUND(Таблица1[[#This Row],[УПКС]]*Таблица1[[#This Row],[Площадь, кв.м]],2)</f>
        <v>9854438.9399999995</v>
      </c>
      <c r="AI157" s="14">
        <f>Таблица1[[#This Row],[Кадастровая стоимость, руб]]/Таблица1[[#This Row],[Действ. КС]]</f>
        <v>0.61241301767171485</v>
      </c>
      <c r="AJ157" s="20" t="s">
        <v>3996</v>
      </c>
      <c r="AK157" s="20" t="s">
        <v>3997</v>
      </c>
      <c r="AL157" s="20" t="s">
        <v>3998</v>
      </c>
      <c r="AM157" s="8" t="s">
        <v>3984</v>
      </c>
      <c r="AN157" s="8" t="s">
        <v>4036</v>
      </c>
      <c r="AO157" s="46" t="s">
        <v>4013</v>
      </c>
    </row>
    <row r="158" spans="1:41" x14ac:dyDescent="0.25">
      <c r="A158" s="1" t="s">
        <v>906</v>
      </c>
      <c r="B158" s="1" t="s">
        <v>8</v>
      </c>
      <c r="C158" s="1" t="s">
        <v>3981</v>
      </c>
      <c r="D158" s="1" t="s">
        <v>1288</v>
      </c>
      <c r="E158" s="16">
        <v>204002000000</v>
      </c>
      <c r="F158" s="16" t="s">
        <v>1005</v>
      </c>
      <c r="G158" s="8" t="s">
        <v>201</v>
      </c>
      <c r="H158" s="1">
        <v>2</v>
      </c>
      <c r="I158" s="1" t="s">
        <v>1351</v>
      </c>
      <c r="J158" s="1">
        <v>202</v>
      </c>
      <c r="K158" s="1" t="s">
        <v>1352</v>
      </c>
      <c r="L158" s="1">
        <v>61001002000</v>
      </c>
      <c r="M158" s="1" t="s">
        <v>1364</v>
      </c>
      <c r="N158" s="8">
        <v>2016</v>
      </c>
      <c r="O158" s="8">
        <v>102.6</v>
      </c>
      <c r="P158" s="8" t="s">
        <v>4009</v>
      </c>
      <c r="Q15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8" s="8" t="s">
        <v>3896</v>
      </c>
      <c r="S158" s="8" t="s">
        <v>2225</v>
      </c>
      <c r="T158" s="8" t="s">
        <v>1382</v>
      </c>
      <c r="U158" s="18"/>
      <c r="V158" s="1" t="s">
        <v>2594</v>
      </c>
      <c r="W158" s="8" t="s">
        <v>2612</v>
      </c>
      <c r="X158" s="19" t="s">
        <v>2900</v>
      </c>
      <c r="AA158" s="20">
        <v>3915923.94</v>
      </c>
      <c r="AB158" s="12">
        <f t="shared" si="2"/>
        <v>26725.06</v>
      </c>
      <c r="AC158" s="17">
        <f>ROUND(1.65586^(2*EXP(-((Таблица1[[#This Row],[Площадь, кв.м]]/200)^2))-1),4)</f>
        <v>1.3111999999999999</v>
      </c>
      <c r="AD1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58" s="21">
        <v>1</v>
      </c>
      <c r="AG1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50151.965400000001</v>
      </c>
      <c r="AH158" s="34">
        <f>ROUND(Таблица1[[#This Row],[УПКС]]*Таблица1[[#This Row],[Площадь, кв.м]],2)</f>
        <v>5145591.6500000004</v>
      </c>
      <c r="AI158" s="14">
        <f>Таблица1[[#This Row],[Кадастровая стоимость, руб]]/Таблица1[[#This Row],[Действ. КС]]</f>
        <v>1.3140172610196306</v>
      </c>
      <c r="AJ158" s="20" t="s">
        <v>3996</v>
      </c>
      <c r="AK158" s="20" t="s">
        <v>3997</v>
      </c>
      <c r="AL158" s="20" t="s">
        <v>3998</v>
      </c>
      <c r="AM158" s="8" t="s">
        <v>3984</v>
      </c>
      <c r="AN158" s="8" t="s">
        <v>4036</v>
      </c>
      <c r="AO158" s="46" t="s">
        <v>4013</v>
      </c>
    </row>
    <row r="159" spans="1:41" x14ac:dyDescent="0.25">
      <c r="A159" s="1" t="s">
        <v>51</v>
      </c>
      <c r="B159" s="1" t="s">
        <v>19</v>
      </c>
      <c r="C159" s="1" t="s">
        <v>3981</v>
      </c>
      <c r="D159" s="1" t="s">
        <v>1288</v>
      </c>
      <c r="E159" s="16">
        <v>204003000000</v>
      </c>
      <c r="F159" s="16" t="s">
        <v>1339</v>
      </c>
      <c r="G159" s="8" t="s">
        <v>1338</v>
      </c>
      <c r="H159" s="1">
        <v>2</v>
      </c>
      <c r="I159" s="1" t="s">
        <v>1349</v>
      </c>
      <c r="J159" s="1">
        <v>201</v>
      </c>
      <c r="K159" s="1" t="s">
        <v>1350</v>
      </c>
      <c r="L159" s="1">
        <v>61001001001</v>
      </c>
      <c r="M159" s="1" t="s">
        <v>1362</v>
      </c>
      <c r="N159" s="8">
        <v>1996</v>
      </c>
      <c r="O159" s="8">
        <v>255.7</v>
      </c>
      <c r="P159" s="8" t="s">
        <v>4009</v>
      </c>
      <c r="Q15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59" s="8" t="s">
        <v>3895</v>
      </c>
      <c r="S159" s="8" t="s">
        <v>1420</v>
      </c>
      <c r="T159" s="8" t="s">
        <v>1382</v>
      </c>
      <c r="U159" s="18"/>
      <c r="V159" s="1" t="s">
        <v>2594</v>
      </c>
      <c r="W159" s="8" t="s">
        <v>2618</v>
      </c>
      <c r="X159" s="19" t="s">
        <v>2699</v>
      </c>
      <c r="AA159" s="20">
        <v>8399264.2799999993</v>
      </c>
      <c r="AB159" s="12">
        <f t="shared" si="2"/>
        <v>26725.06</v>
      </c>
      <c r="AC159" s="17">
        <f>ROUND(1.65586^(2*EXP(-((Таблица1[[#This Row],[Площадь, кв.м]]/200)^2))-1),4)</f>
        <v>0.73519999999999996</v>
      </c>
      <c r="AD1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159" s="21">
        <v>1</v>
      </c>
      <c r="AG1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25027.330099999999</v>
      </c>
      <c r="AH159" s="34">
        <f>ROUND(Таблица1[[#This Row],[УПКС]]*Таблица1[[#This Row],[Площадь, кв.м]],2)</f>
        <v>6399488.3099999996</v>
      </c>
      <c r="AI159" s="14">
        <f>Таблица1[[#This Row],[Кадастровая стоимость, руб]]/Таблица1[[#This Row],[Действ. КС]]</f>
        <v>0.76191057891084724</v>
      </c>
      <c r="AJ159" s="20" t="s">
        <v>3996</v>
      </c>
      <c r="AK159" s="20" t="s">
        <v>3997</v>
      </c>
      <c r="AL159" s="20" t="s">
        <v>3998</v>
      </c>
      <c r="AM159" s="8" t="s">
        <v>3984</v>
      </c>
      <c r="AN159" s="8" t="s">
        <v>4036</v>
      </c>
      <c r="AO159" s="46" t="s">
        <v>4013</v>
      </c>
    </row>
    <row r="160" spans="1:41" x14ac:dyDescent="0.25">
      <c r="A160" s="1" t="s">
        <v>55</v>
      </c>
      <c r="B160" s="1" t="s">
        <v>56</v>
      </c>
      <c r="C160" s="1" t="s">
        <v>3981</v>
      </c>
      <c r="D160" s="1" t="s">
        <v>1288</v>
      </c>
      <c r="E160" s="16">
        <v>204002000000</v>
      </c>
      <c r="F160" s="16" t="s">
        <v>1005</v>
      </c>
      <c r="G160" s="8" t="s">
        <v>1338</v>
      </c>
      <c r="H160" s="1">
        <v>2</v>
      </c>
      <c r="I160" s="1" t="s">
        <v>1349</v>
      </c>
      <c r="J160" s="1">
        <v>201</v>
      </c>
      <c r="K160" s="1" t="s">
        <v>1350</v>
      </c>
      <c r="L160" s="1">
        <v>61001001001</v>
      </c>
      <c r="M160" s="1" t="s">
        <v>1362</v>
      </c>
      <c r="N160" s="8">
        <v>2012</v>
      </c>
      <c r="O160" s="8">
        <v>624.1</v>
      </c>
      <c r="P160" s="8" t="s">
        <v>4009</v>
      </c>
      <c r="Q16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0" s="8" t="s">
        <v>3895</v>
      </c>
      <c r="S160" s="8" t="s">
        <v>1423</v>
      </c>
      <c r="T160" s="8" t="s">
        <v>1382</v>
      </c>
      <c r="U160" s="18"/>
      <c r="V160" s="1" t="s">
        <v>2594</v>
      </c>
      <c r="W160" s="8" t="s">
        <v>2618</v>
      </c>
      <c r="X160" s="19" t="s">
        <v>2708</v>
      </c>
      <c r="AA160" s="20">
        <v>23819962.289999999</v>
      </c>
      <c r="AB160" s="12">
        <f t="shared" si="2"/>
        <v>26725.06</v>
      </c>
      <c r="AC160" s="17">
        <f>ROUND(1.65586^(2*EXP(-((Таблица1[[#This Row],[Площадь, кв.м]]/200)^2))-1),4)</f>
        <v>0.60399999999999998</v>
      </c>
      <c r="AD1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60" s="21">
        <v>1</v>
      </c>
      <c r="AG1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23102.339100000001</v>
      </c>
      <c r="AH160" s="34">
        <f>ROUND(Таблица1[[#This Row],[УПКС]]*Таблица1[[#This Row],[Площадь, кв.м]],2)</f>
        <v>14418169.83</v>
      </c>
      <c r="AI160" s="14">
        <f>Таблица1[[#This Row],[Кадастровая стоимость, руб]]/Таблица1[[#This Row],[Действ. КС]]</f>
        <v>0.60529776052806672</v>
      </c>
      <c r="AJ160" s="20" t="s">
        <v>3996</v>
      </c>
      <c r="AK160" s="20" t="s">
        <v>3997</v>
      </c>
      <c r="AL160" s="20" t="s">
        <v>3998</v>
      </c>
      <c r="AM160" s="8" t="s">
        <v>3984</v>
      </c>
      <c r="AN160" s="8" t="s">
        <v>4036</v>
      </c>
      <c r="AO160" s="46" t="s">
        <v>4013</v>
      </c>
    </row>
    <row r="161" spans="1:41" x14ac:dyDescent="0.25">
      <c r="A161" s="1" t="s">
        <v>748</v>
      </c>
      <c r="B161" s="1" t="s">
        <v>56</v>
      </c>
      <c r="C161" s="1" t="s">
        <v>3981</v>
      </c>
      <c r="D161" s="1" t="s">
        <v>1288</v>
      </c>
      <c r="E161" s="16">
        <v>204002000000</v>
      </c>
      <c r="F161" s="16" t="s">
        <v>1005</v>
      </c>
      <c r="G161" s="8" t="s">
        <v>201</v>
      </c>
      <c r="H161" s="1">
        <v>2</v>
      </c>
      <c r="I161" s="1" t="s">
        <v>1351</v>
      </c>
      <c r="J161" s="1">
        <v>202</v>
      </c>
      <c r="K161" s="1" t="s">
        <v>1352</v>
      </c>
      <c r="L161" s="1">
        <v>61001002001</v>
      </c>
      <c r="M161" s="1" t="s">
        <v>1363</v>
      </c>
      <c r="N161" s="8">
        <v>1954</v>
      </c>
      <c r="O161" s="8">
        <v>72.5</v>
      </c>
      <c r="P161" s="8" t="s">
        <v>4009</v>
      </c>
      <c r="Q16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1" s="8" t="s">
        <v>3896</v>
      </c>
      <c r="S161" s="8" t="s">
        <v>2076</v>
      </c>
      <c r="T161" s="8" t="s">
        <v>1382</v>
      </c>
      <c r="V161" s="1" t="s">
        <v>2594</v>
      </c>
      <c r="W161" s="8" t="s">
        <v>2612</v>
      </c>
      <c r="X161" s="19" t="s">
        <v>2700</v>
      </c>
      <c r="AA161" s="20">
        <v>3290694.52</v>
      </c>
      <c r="AB161" s="12">
        <f t="shared" si="2"/>
        <v>26725.06</v>
      </c>
      <c r="AC161" s="17">
        <f>ROUND(1.65586^(2*EXP(-((Таблица1[[#This Row],[Площадь, кв.м]]/200)^2))-1),4)</f>
        <v>1.4624999999999999</v>
      </c>
      <c r="AD1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61" s="21">
        <v>1</v>
      </c>
      <c r="AG1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18459.878199999999</v>
      </c>
      <c r="AH161" s="34">
        <f>ROUND(Таблица1[[#This Row],[УПКС]]*Таблица1[[#This Row],[Площадь, кв.м]],2)</f>
        <v>1338341.17</v>
      </c>
      <c r="AI161" s="14">
        <f>Таблица1[[#This Row],[Кадастровая стоимость, руб]]/Таблица1[[#This Row],[Действ. КС]]</f>
        <v>0.40670477367798941</v>
      </c>
      <c r="AJ161" s="20" t="s">
        <v>3996</v>
      </c>
      <c r="AK161" s="20" t="s">
        <v>3997</v>
      </c>
      <c r="AL161" s="20" t="s">
        <v>3998</v>
      </c>
      <c r="AM161" s="8" t="s">
        <v>3984</v>
      </c>
      <c r="AN161" s="8" t="s">
        <v>4036</v>
      </c>
      <c r="AO161" s="46" t="s">
        <v>4013</v>
      </c>
    </row>
    <row r="162" spans="1:41" x14ac:dyDescent="0.25">
      <c r="A162" s="1" t="s">
        <v>785</v>
      </c>
      <c r="B162" s="1" t="s">
        <v>56</v>
      </c>
      <c r="C162" s="1" t="s">
        <v>3981</v>
      </c>
      <c r="D162" s="1" t="s">
        <v>1288</v>
      </c>
      <c r="E162" s="16">
        <v>204002000000</v>
      </c>
      <c r="F162" s="16" t="s">
        <v>1005</v>
      </c>
      <c r="G162" s="8" t="s">
        <v>201</v>
      </c>
      <c r="H162" s="1">
        <v>2</v>
      </c>
      <c r="I162" s="1" t="s">
        <v>1351</v>
      </c>
      <c r="J162" s="1">
        <v>202</v>
      </c>
      <c r="K162" s="1" t="s">
        <v>1352</v>
      </c>
      <c r="L162" s="1">
        <v>61001002001</v>
      </c>
      <c r="M162" s="1" t="s">
        <v>1363</v>
      </c>
      <c r="N162" s="8">
        <v>2001</v>
      </c>
      <c r="O162" s="8">
        <v>76.900000000000006</v>
      </c>
      <c r="P162" s="8" t="s">
        <v>4009</v>
      </c>
      <c r="Q16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2" s="8" t="s">
        <v>3896</v>
      </c>
      <c r="S162" s="8" t="s">
        <v>2112</v>
      </c>
      <c r="T162" s="8" t="s">
        <v>1382</v>
      </c>
      <c r="U162" s="18"/>
      <c r="V162" s="1" t="s">
        <v>2594</v>
      </c>
      <c r="W162" s="8" t="s">
        <v>2612</v>
      </c>
      <c r="X162" s="19" t="s">
        <v>2706</v>
      </c>
      <c r="Y162" s="8" t="s">
        <v>2586</v>
      </c>
      <c r="Z162" s="8" t="s">
        <v>2936</v>
      </c>
      <c r="AA162" s="20">
        <v>785691.15</v>
      </c>
      <c r="AB162" s="12">
        <f t="shared" si="2"/>
        <v>26725.06</v>
      </c>
      <c r="AC162" s="17">
        <f>ROUND(1.65586^(2*EXP(-((Таблица1[[#This Row],[Площадь, кв.м]]/200)^2))-1),4)</f>
        <v>1.4415</v>
      </c>
      <c r="AD1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0.94</v>
      </c>
      <c r="AF162" s="21">
        <v>1</v>
      </c>
      <c r="AG1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51827.649899999997</v>
      </c>
      <c r="AH162" s="34">
        <f>ROUND(Таблица1[[#This Row],[УПКС]]*Таблица1[[#This Row],[Площадь, кв.м]],2)</f>
        <v>3985546.28</v>
      </c>
      <c r="AI162" s="14">
        <f>Таблица1[[#This Row],[Кадастровая стоимость, руб]]/Таблица1[[#This Row],[Действ. КС]]</f>
        <v>5.0726628141350449</v>
      </c>
      <c r="AJ162" s="20" t="s">
        <v>3996</v>
      </c>
      <c r="AK162" s="20" t="s">
        <v>3997</v>
      </c>
      <c r="AL162" s="20" t="s">
        <v>3998</v>
      </c>
      <c r="AM162" s="8" t="s">
        <v>3984</v>
      </c>
      <c r="AN162" s="8" t="s">
        <v>4036</v>
      </c>
      <c r="AO162" s="46" t="s">
        <v>4013</v>
      </c>
    </row>
    <row r="163" spans="1:41" x14ac:dyDescent="0.25">
      <c r="A163" s="1" t="s">
        <v>69</v>
      </c>
      <c r="B163" s="1" t="s">
        <v>56</v>
      </c>
      <c r="C163" s="1" t="s">
        <v>3981</v>
      </c>
      <c r="D163" s="1" t="s">
        <v>1288</v>
      </c>
      <c r="E163" s="16">
        <v>204003000000</v>
      </c>
      <c r="F163" s="16" t="s">
        <v>1339</v>
      </c>
      <c r="G163" s="8" t="s">
        <v>1338</v>
      </c>
      <c r="H163" s="1">
        <v>2</v>
      </c>
      <c r="I163" s="1" t="s">
        <v>1349</v>
      </c>
      <c r="J163" s="1">
        <v>201</v>
      </c>
      <c r="K163" s="1" t="s">
        <v>1350</v>
      </c>
      <c r="L163" s="1">
        <v>61001002001</v>
      </c>
      <c r="M163" s="1" t="s">
        <v>1363</v>
      </c>
      <c r="N163" s="8">
        <v>1956</v>
      </c>
      <c r="O163" s="8">
        <v>64.099999999999994</v>
      </c>
      <c r="P163" s="8" t="s">
        <v>4009</v>
      </c>
      <c r="Q16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3" s="8" t="s">
        <v>3896</v>
      </c>
      <c r="S163" s="8" t="s">
        <v>1435</v>
      </c>
      <c r="T163" s="8" t="s">
        <v>1382</v>
      </c>
      <c r="V163" s="1" t="s">
        <v>2594</v>
      </c>
      <c r="W163" s="8" t="s">
        <v>2612</v>
      </c>
      <c r="X163" s="19" t="s">
        <v>2707</v>
      </c>
      <c r="AA163" s="20">
        <v>1672084.4</v>
      </c>
      <c r="AB163" s="12">
        <f t="shared" si="2"/>
        <v>26725.06</v>
      </c>
      <c r="AC163" s="17">
        <f>ROUND(1.65586^(2*EXP(-((Таблица1[[#This Row],[Площадь, кв.м]]/200)^2))-1),4)</f>
        <v>1.5005999999999999</v>
      </c>
      <c r="AD1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63" s="21">
        <v>1</v>
      </c>
      <c r="AG1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18940.7817</v>
      </c>
      <c r="AH163" s="34">
        <f>ROUND(Таблица1[[#This Row],[УПКС]]*Таблица1[[#This Row],[Площадь, кв.м]],2)</f>
        <v>1214104.1100000001</v>
      </c>
      <c r="AI163" s="14">
        <f>Таблица1[[#This Row],[Кадастровая стоимость, руб]]/Таблица1[[#This Row],[Действ. КС]]</f>
        <v>0.72610216924456694</v>
      </c>
      <c r="AJ163" s="20" t="s">
        <v>3996</v>
      </c>
      <c r="AK163" s="20" t="s">
        <v>3997</v>
      </c>
      <c r="AL163" s="20" t="s">
        <v>3998</v>
      </c>
      <c r="AM163" s="8" t="s">
        <v>3984</v>
      </c>
      <c r="AN163" s="8" t="s">
        <v>4036</v>
      </c>
      <c r="AO163" s="46" t="s">
        <v>4013</v>
      </c>
    </row>
    <row r="164" spans="1:41" x14ac:dyDescent="0.25">
      <c r="A164" s="1" t="s">
        <v>599</v>
      </c>
      <c r="B164" s="1" t="s">
        <v>17</v>
      </c>
      <c r="C164" s="1" t="s">
        <v>3981</v>
      </c>
      <c r="D164" s="1" t="s">
        <v>1288</v>
      </c>
      <c r="E164" s="16">
        <v>204002000000</v>
      </c>
      <c r="F164" s="16" t="s">
        <v>1005</v>
      </c>
      <c r="G164" s="8" t="s">
        <v>201</v>
      </c>
      <c r="H164" s="1">
        <v>2</v>
      </c>
      <c r="I164" s="1" t="s">
        <v>1351</v>
      </c>
      <c r="J164" s="1">
        <v>202</v>
      </c>
      <c r="K164" s="1" t="s">
        <v>1352</v>
      </c>
      <c r="L164" s="1">
        <v>61001002001</v>
      </c>
      <c r="M164" s="1" t="s">
        <v>1363</v>
      </c>
      <c r="N164" s="8">
        <v>1961</v>
      </c>
      <c r="O164" s="8">
        <v>51.5</v>
      </c>
      <c r="P164" s="8" t="s">
        <v>4009</v>
      </c>
      <c r="Q16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4" s="8" t="s">
        <v>3896</v>
      </c>
      <c r="S164" s="8" t="s">
        <v>1934</v>
      </c>
      <c r="T164" s="8" t="s">
        <v>1382</v>
      </c>
      <c r="V164" s="1" t="s">
        <v>2594</v>
      </c>
      <c r="W164" s="8" t="s">
        <v>2612</v>
      </c>
      <c r="X164" s="19" t="s">
        <v>2712</v>
      </c>
      <c r="AA164" s="20">
        <v>431401.66</v>
      </c>
      <c r="AB164" s="12">
        <f t="shared" si="2"/>
        <v>26725.06</v>
      </c>
      <c r="AC164" s="17">
        <f>ROUND(1.65586^(2*EXP(-((Таблица1[[#This Row],[Площадь, кв.м]]/200)^2))-1),4)</f>
        <v>1.5521</v>
      </c>
      <c r="AD1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64" s="21">
        <v>1</v>
      </c>
      <c r="AG1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20778.144400000001</v>
      </c>
      <c r="AH164" s="34">
        <f>ROUND(Таблица1[[#This Row],[УПКС]]*Таблица1[[#This Row],[Площадь, кв.м]],2)</f>
        <v>1070074.44</v>
      </c>
      <c r="AI164" s="14">
        <f>Таблица1[[#This Row],[Кадастровая стоимость, руб]]/Таблица1[[#This Row],[Действ. КС]]</f>
        <v>2.4804597182124892</v>
      </c>
      <c r="AJ164" s="20" t="s">
        <v>3996</v>
      </c>
      <c r="AK164" s="20" t="s">
        <v>3997</v>
      </c>
      <c r="AL164" s="20" t="s">
        <v>3998</v>
      </c>
      <c r="AM164" s="8" t="s">
        <v>3984</v>
      </c>
      <c r="AN164" s="8" t="s">
        <v>4036</v>
      </c>
      <c r="AO164" s="46" t="s">
        <v>4013</v>
      </c>
    </row>
    <row r="165" spans="1:41" x14ac:dyDescent="0.25">
      <c r="A165" s="1" t="s">
        <v>1143</v>
      </c>
      <c r="B165" s="1" t="s">
        <v>152</v>
      </c>
      <c r="C165" s="1" t="s">
        <v>3981</v>
      </c>
      <c r="D165" s="1" t="s">
        <v>1288</v>
      </c>
      <c r="E165" s="16">
        <v>204002000000</v>
      </c>
      <c r="F165" s="16" t="s">
        <v>1005</v>
      </c>
      <c r="G165" s="8" t="s">
        <v>201</v>
      </c>
      <c r="H165" s="1">
        <v>2</v>
      </c>
      <c r="I165" s="1" t="s">
        <v>1351</v>
      </c>
      <c r="J165" s="1">
        <v>202</v>
      </c>
      <c r="K165" s="1" t="s">
        <v>1352</v>
      </c>
      <c r="L165" s="1">
        <v>61001002005</v>
      </c>
      <c r="M165" s="1" t="s">
        <v>1377</v>
      </c>
      <c r="N165" s="8">
        <v>1953</v>
      </c>
      <c r="O165" s="8">
        <v>48.4</v>
      </c>
      <c r="P165" s="8" t="s">
        <v>4009</v>
      </c>
      <c r="Q16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5" s="8" t="s">
        <v>3896</v>
      </c>
      <c r="S165" s="8" t="s">
        <v>2452</v>
      </c>
      <c r="T165" s="8" t="s">
        <v>1382</v>
      </c>
      <c r="V165" s="1" t="s">
        <v>2594</v>
      </c>
      <c r="W165" s="8" t="s">
        <v>2612</v>
      </c>
      <c r="X165" s="19" t="s">
        <v>2742</v>
      </c>
      <c r="AA165" s="20">
        <v>186798.83</v>
      </c>
      <c r="AB165" s="12">
        <f t="shared" si="2"/>
        <v>26725.06</v>
      </c>
      <c r="AC165" s="17">
        <f>ROUND(1.65586^(2*EXP(-((Таблица1[[#This Row],[Площадь, кв.м]]/200)^2))-1),4)</f>
        <v>1.5634999999999999</v>
      </c>
      <c r="AD1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65" s="21">
        <v>1</v>
      </c>
      <c r="AG1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19734.714199999999</v>
      </c>
      <c r="AH165" s="34">
        <f>ROUND(Таблица1[[#This Row],[УПКС]]*Таблица1[[#This Row],[Площадь, кв.м]],2)</f>
        <v>955160.17</v>
      </c>
      <c r="AI165" s="14">
        <f>Таблица1[[#This Row],[Кадастровая стоимость, руб]]/Таблица1[[#This Row],[Действ. КС]]</f>
        <v>5.1133091679428615</v>
      </c>
      <c r="AJ165" s="20" t="s">
        <v>3996</v>
      </c>
      <c r="AK165" s="20" t="s">
        <v>3997</v>
      </c>
      <c r="AL165" s="20" t="s">
        <v>3998</v>
      </c>
      <c r="AM165" s="8" t="s">
        <v>3984</v>
      </c>
      <c r="AN165" s="8" t="s">
        <v>4036</v>
      </c>
      <c r="AO165" s="46" t="s">
        <v>4013</v>
      </c>
    </row>
    <row r="166" spans="1:41" x14ac:dyDescent="0.25">
      <c r="A166" s="1" t="s">
        <v>121</v>
      </c>
      <c r="B166" s="1" t="s">
        <v>56</v>
      </c>
      <c r="C166" s="1" t="s">
        <v>3981</v>
      </c>
      <c r="D166" s="1" t="s">
        <v>1288</v>
      </c>
      <c r="E166" s="16">
        <v>204002000000</v>
      </c>
      <c r="F166" s="16" t="s">
        <v>1005</v>
      </c>
      <c r="G166" s="8" t="s">
        <v>1338</v>
      </c>
      <c r="H166" s="1">
        <v>2</v>
      </c>
      <c r="I166" s="1" t="s">
        <v>1349</v>
      </c>
      <c r="J166" s="1">
        <v>201</v>
      </c>
      <c r="K166" s="1" t="s">
        <v>1350</v>
      </c>
      <c r="L166" s="1">
        <v>61001002006</v>
      </c>
      <c r="M166" s="1" t="s">
        <v>1366</v>
      </c>
      <c r="N166" s="8">
        <v>1962</v>
      </c>
      <c r="O166" s="8">
        <v>67.2</v>
      </c>
      <c r="P166" s="8" t="s">
        <v>4009</v>
      </c>
      <c r="Q16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6" s="8" t="s">
        <v>3896</v>
      </c>
      <c r="S166" s="8" t="s">
        <v>1481</v>
      </c>
      <c r="T166" s="8" t="s">
        <v>1382</v>
      </c>
      <c r="V166" s="1" t="s">
        <v>2594</v>
      </c>
      <c r="W166" s="8" t="s">
        <v>2612</v>
      </c>
      <c r="X166" s="19" t="s">
        <v>2716</v>
      </c>
      <c r="AA166" s="20">
        <v>2626051.0099999998</v>
      </c>
      <c r="AB166" s="12">
        <f t="shared" si="2"/>
        <v>26725.06</v>
      </c>
      <c r="AC166" s="17">
        <f>ROUND(1.65586^(2*EXP(-((Таблица1[[#This Row],[Площадь, кв.м]]/200)^2))-1),4)</f>
        <v>1.4867999999999999</v>
      </c>
      <c r="AD1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66" s="21">
        <v>1</v>
      </c>
      <c r="AG1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20472.650399999999</v>
      </c>
      <c r="AH166" s="34">
        <f>ROUND(Таблица1[[#This Row],[УПКС]]*Таблица1[[#This Row],[Площадь, кв.м]],2)</f>
        <v>1375762.11</v>
      </c>
      <c r="AI166" s="14">
        <f>Таблица1[[#This Row],[Кадастровая стоимость, руб]]/Таблица1[[#This Row],[Действ. КС]]</f>
        <v>0.52389009381809393</v>
      </c>
      <c r="AJ166" s="20" t="s">
        <v>3996</v>
      </c>
      <c r="AK166" s="20" t="s">
        <v>3997</v>
      </c>
      <c r="AL166" s="20" t="s">
        <v>3998</v>
      </c>
      <c r="AM166" s="8" t="s">
        <v>3984</v>
      </c>
      <c r="AN166" s="8" t="s">
        <v>4036</v>
      </c>
      <c r="AO166" s="46" t="s">
        <v>4013</v>
      </c>
    </row>
    <row r="167" spans="1:41" x14ac:dyDescent="0.25">
      <c r="A167" s="1" t="s">
        <v>20</v>
      </c>
      <c r="B167" s="1" t="s">
        <v>21</v>
      </c>
      <c r="C167" s="1" t="s">
        <v>3981</v>
      </c>
      <c r="D167" s="1" t="s">
        <v>1288</v>
      </c>
      <c r="E167" s="16">
        <v>204002000000</v>
      </c>
      <c r="F167" s="16" t="s">
        <v>1005</v>
      </c>
      <c r="G167" s="8" t="s">
        <v>1338</v>
      </c>
      <c r="H167" s="1">
        <v>2</v>
      </c>
      <c r="I167" s="1" t="s">
        <v>1349</v>
      </c>
      <c r="J167" s="1">
        <v>201</v>
      </c>
      <c r="K167" s="1" t="s">
        <v>1350</v>
      </c>
      <c r="L167" s="1">
        <v>61001006003</v>
      </c>
      <c r="M167" s="1" t="s">
        <v>1361</v>
      </c>
      <c r="N167" s="8">
        <v>2009</v>
      </c>
      <c r="O167" s="8">
        <v>152.5</v>
      </c>
      <c r="P167" s="8" t="s">
        <v>4009</v>
      </c>
      <c r="Q16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7" s="8" t="s">
        <v>3896</v>
      </c>
      <c r="S167" s="8" t="s">
        <v>1392</v>
      </c>
      <c r="T167" s="8" t="s">
        <v>1382</v>
      </c>
      <c r="U167" s="18"/>
      <c r="V167" s="1" t="s">
        <v>2594</v>
      </c>
      <c r="W167" s="8" t="s">
        <v>2612</v>
      </c>
      <c r="X167" s="19" t="s">
        <v>2696</v>
      </c>
      <c r="Y167" s="8" t="s">
        <v>2586</v>
      </c>
      <c r="Z167" s="8" t="s">
        <v>2934</v>
      </c>
      <c r="AA167" s="20">
        <v>9411184.0500000007</v>
      </c>
      <c r="AB167" s="12">
        <f t="shared" si="2"/>
        <v>26725.06</v>
      </c>
      <c r="AC167" s="17">
        <f>ROUND(1.65586^(2*EXP(-((Таблица1[[#This Row],[Площадь, кв.м]]/200)^2))-1),4)</f>
        <v>1.0613999999999999</v>
      </c>
      <c r="AD1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67" s="21">
        <v>1</v>
      </c>
      <c r="AG1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40191.414799999999</v>
      </c>
      <c r="AH167" s="34">
        <f>ROUND(Таблица1[[#This Row],[УПКС]]*Таблица1[[#This Row],[Площадь, кв.м]],2)</f>
        <v>6129190.7599999998</v>
      </c>
      <c r="AI167" s="14">
        <f>Таблица1[[#This Row],[Кадастровая стоимость, руб]]/Таблица1[[#This Row],[Действ. КС]]</f>
        <v>0.65126669794540881</v>
      </c>
      <c r="AJ167" s="20" t="s">
        <v>3996</v>
      </c>
      <c r="AK167" s="20" t="s">
        <v>3997</v>
      </c>
      <c r="AL167" s="20" t="s">
        <v>3998</v>
      </c>
      <c r="AM167" s="8" t="s">
        <v>3984</v>
      </c>
      <c r="AN167" s="8" t="s">
        <v>4036</v>
      </c>
      <c r="AO167" s="46" t="s">
        <v>4013</v>
      </c>
    </row>
    <row r="168" spans="1:41" x14ac:dyDescent="0.25">
      <c r="A168" s="1" t="s">
        <v>709</v>
      </c>
      <c r="B168" s="1" t="s">
        <v>17</v>
      </c>
      <c r="C168" s="1" t="s">
        <v>3981</v>
      </c>
      <c r="D168" s="1" t="s">
        <v>1288</v>
      </c>
      <c r="E168" s="16">
        <v>204002000000</v>
      </c>
      <c r="F168" s="16" t="s">
        <v>1005</v>
      </c>
      <c r="G168" s="8" t="s">
        <v>201</v>
      </c>
      <c r="H168" s="1">
        <v>2</v>
      </c>
      <c r="I168" s="1" t="s">
        <v>1351</v>
      </c>
      <c r="J168" s="1">
        <v>202</v>
      </c>
      <c r="K168" s="1" t="s">
        <v>1352</v>
      </c>
      <c r="L168" s="1">
        <v>61001002001</v>
      </c>
      <c r="M168" s="1" t="s">
        <v>1363</v>
      </c>
      <c r="N168" s="8">
        <v>1958</v>
      </c>
      <c r="O168" s="8">
        <v>66.099999999999994</v>
      </c>
      <c r="P168" s="8" t="s">
        <v>4009</v>
      </c>
      <c r="Q16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8" s="8" t="s">
        <v>3896</v>
      </c>
      <c r="S168" s="8" t="s">
        <v>2038</v>
      </c>
      <c r="T168" s="8" t="s">
        <v>1382</v>
      </c>
      <c r="V168" s="1" t="s">
        <v>2594</v>
      </c>
      <c r="W168" s="8" t="s">
        <v>2612</v>
      </c>
      <c r="X168" s="19" t="s">
        <v>2729</v>
      </c>
      <c r="AA168" s="20">
        <v>481816.96</v>
      </c>
      <c r="AB168" s="12">
        <f t="shared" si="2"/>
        <v>26725.06</v>
      </c>
      <c r="AC168" s="17">
        <f>ROUND(1.65586^(2*EXP(-((Таблица1[[#This Row],[Площадь, кв.м]]/200)^2))-1),4)</f>
        <v>1.4918</v>
      </c>
      <c r="AD1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68" s="21">
        <v>1</v>
      </c>
      <c r="AG1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19400.304</v>
      </c>
      <c r="AH168" s="34">
        <f>ROUND(Таблица1[[#This Row],[УПКС]]*Таблица1[[#This Row],[Площадь, кв.м]],2)</f>
        <v>1282360.0900000001</v>
      </c>
      <c r="AI168" s="14">
        <f>Таблица1[[#This Row],[Кадастровая стоимость, руб]]/Таблица1[[#This Row],[Действ. КС]]</f>
        <v>2.6615088227695431</v>
      </c>
      <c r="AJ168" s="20" t="s">
        <v>3996</v>
      </c>
      <c r="AK168" s="20" t="s">
        <v>3997</v>
      </c>
      <c r="AL168" s="20" t="s">
        <v>3998</v>
      </c>
      <c r="AM168" s="8" t="s">
        <v>3984</v>
      </c>
      <c r="AN168" s="8" t="s">
        <v>4036</v>
      </c>
      <c r="AO168" s="46" t="s">
        <v>4013</v>
      </c>
    </row>
    <row r="169" spans="1:41" x14ac:dyDescent="0.25">
      <c r="A169" s="1" t="s">
        <v>57</v>
      </c>
      <c r="B169" s="1" t="s">
        <v>58</v>
      </c>
      <c r="C169" s="1" t="s">
        <v>3981</v>
      </c>
      <c r="D169" s="1" t="s">
        <v>1288</v>
      </c>
      <c r="E169" s="16">
        <v>204001000000</v>
      </c>
      <c r="F169" s="16" t="s">
        <v>1340</v>
      </c>
      <c r="G169" s="8" t="s">
        <v>1338</v>
      </c>
      <c r="H169" s="1">
        <v>2</v>
      </c>
      <c r="I169" s="1" t="s">
        <v>1349</v>
      </c>
      <c r="J169" s="1">
        <v>201</v>
      </c>
      <c r="K169" s="1" t="s">
        <v>1350</v>
      </c>
      <c r="L169" s="1">
        <v>61001002001</v>
      </c>
      <c r="M169" s="1" t="s">
        <v>1363</v>
      </c>
      <c r="N169" s="8">
        <v>1959</v>
      </c>
      <c r="O169" s="8">
        <v>33</v>
      </c>
      <c r="P169" s="8" t="s">
        <v>4009</v>
      </c>
      <c r="Q16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69" s="8" t="s">
        <v>3896</v>
      </c>
      <c r="S169" s="8" t="s">
        <v>1424</v>
      </c>
      <c r="T169" s="8" t="s">
        <v>1382</v>
      </c>
      <c r="V169" s="1" t="s">
        <v>2594</v>
      </c>
      <c r="W169" s="8" t="s">
        <v>2612</v>
      </c>
      <c r="X169" s="19" t="s">
        <v>2709</v>
      </c>
      <c r="AA169" s="20">
        <v>533494.5</v>
      </c>
      <c r="AB169" s="12">
        <f t="shared" si="2"/>
        <v>26725.06</v>
      </c>
      <c r="AC169" s="17">
        <f>ROUND(1.65586^(2*EXP(-((Таблица1[[#This Row],[Площадь, кв.м]]/200)^2))-1),4)</f>
        <v>1.6115999999999999</v>
      </c>
      <c r="AD1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69" s="21">
        <v>1</v>
      </c>
      <c r="AG1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21574.677800000001</v>
      </c>
      <c r="AH169" s="34">
        <f>ROUND(Таблица1[[#This Row],[УПКС]]*Таблица1[[#This Row],[Площадь, кв.м]],2)</f>
        <v>711964.37</v>
      </c>
      <c r="AI169" s="14">
        <f>Таблица1[[#This Row],[Кадастровая стоимость, руб]]/Таблица1[[#This Row],[Действ. КС]]</f>
        <v>1.3345299154911625</v>
      </c>
      <c r="AJ169" s="20" t="s">
        <v>3996</v>
      </c>
      <c r="AK169" s="20" t="s">
        <v>3997</v>
      </c>
      <c r="AL169" s="20" t="s">
        <v>3998</v>
      </c>
      <c r="AM169" s="8" t="s">
        <v>3984</v>
      </c>
      <c r="AN169" s="8" t="s">
        <v>4036</v>
      </c>
      <c r="AO169" s="46" t="s">
        <v>4013</v>
      </c>
    </row>
    <row r="170" spans="1:41" x14ac:dyDescent="0.25">
      <c r="A170" s="1" t="s">
        <v>64</v>
      </c>
      <c r="B170" s="1" t="s">
        <v>58</v>
      </c>
      <c r="C170" s="1" t="s">
        <v>3981</v>
      </c>
      <c r="D170" s="1" t="s">
        <v>1288</v>
      </c>
      <c r="E170" s="16">
        <v>204001000000</v>
      </c>
      <c r="F170" s="16" t="s">
        <v>1340</v>
      </c>
      <c r="G170" s="8" t="s">
        <v>1338</v>
      </c>
      <c r="H170" s="1">
        <v>2</v>
      </c>
      <c r="I170" s="1" t="s">
        <v>1349</v>
      </c>
      <c r="J170" s="1">
        <v>201</v>
      </c>
      <c r="K170" s="1" t="s">
        <v>1350</v>
      </c>
      <c r="L170" s="1">
        <v>61001002001</v>
      </c>
      <c r="M170" s="1" t="s">
        <v>1363</v>
      </c>
      <c r="N170" s="8">
        <v>1959</v>
      </c>
      <c r="O170" s="8">
        <v>45.7</v>
      </c>
      <c r="P170" s="8" t="s">
        <v>4009</v>
      </c>
      <c r="Q17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0" s="8" t="s">
        <v>3896</v>
      </c>
      <c r="S170" s="8" t="s">
        <v>1430</v>
      </c>
      <c r="T170" s="8" t="s">
        <v>1382</v>
      </c>
      <c r="V170" s="1" t="s">
        <v>2594</v>
      </c>
      <c r="W170" s="8" t="s">
        <v>2612</v>
      </c>
      <c r="X170" s="19" t="s">
        <v>2715</v>
      </c>
      <c r="AA170" s="20">
        <v>738809.05</v>
      </c>
      <c r="AB170" s="12">
        <f t="shared" si="2"/>
        <v>26725.06</v>
      </c>
      <c r="AC170" s="17">
        <f>ROUND(1.65586^(2*EXP(-((Таблица1[[#This Row],[Площадь, кв.м]]/200)^2))-1),4)</f>
        <v>1.573</v>
      </c>
      <c r="AD1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70" s="21">
        <v>1</v>
      </c>
      <c r="AG1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21057.935099999999</v>
      </c>
      <c r="AH170" s="34">
        <f>ROUND(Таблица1[[#This Row],[УПКС]]*Таблица1[[#This Row],[Площадь, кв.м]],2)</f>
        <v>962347.63</v>
      </c>
      <c r="AI170" s="14">
        <f>Таблица1[[#This Row],[Кадастровая стоимость, руб]]/Таблица1[[#This Row],[Действ. КС]]</f>
        <v>1.3025661096057228</v>
      </c>
      <c r="AJ170" s="20" t="s">
        <v>3996</v>
      </c>
      <c r="AK170" s="20" t="s">
        <v>3997</v>
      </c>
      <c r="AL170" s="20" t="s">
        <v>3998</v>
      </c>
      <c r="AM170" s="8" t="s">
        <v>3984</v>
      </c>
      <c r="AN170" s="8" t="s">
        <v>4036</v>
      </c>
      <c r="AO170" s="46" t="s">
        <v>4013</v>
      </c>
    </row>
    <row r="171" spans="1:41" x14ac:dyDescent="0.25">
      <c r="A171" s="1" t="s">
        <v>96</v>
      </c>
      <c r="B171" s="1" t="s">
        <v>56</v>
      </c>
      <c r="C171" s="1" t="s">
        <v>3981</v>
      </c>
      <c r="D171" s="1" t="s">
        <v>1300</v>
      </c>
      <c r="E171" s="16">
        <v>204003000000</v>
      </c>
      <c r="F171" s="16" t="s">
        <v>1339</v>
      </c>
      <c r="G171" s="8" t="s">
        <v>1338</v>
      </c>
      <c r="H171" s="1">
        <v>2</v>
      </c>
      <c r="I171" s="1" t="s">
        <v>1349</v>
      </c>
      <c r="J171" s="1">
        <v>201</v>
      </c>
      <c r="K171" s="1" t="s">
        <v>1350</v>
      </c>
      <c r="L171" s="1">
        <v>61001002001</v>
      </c>
      <c r="M171" s="1" t="s">
        <v>1363</v>
      </c>
      <c r="N171" s="8">
        <v>1956</v>
      </c>
      <c r="O171" s="8">
        <v>118.7</v>
      </c>
      <c r="P171" s="8" t="s">
        <v>4009</v>
      </c>
      <c r="Q17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1" s="8" t="s">
        <v>3897</v>
      </c>
      <c r="S171" s="8" t="s">
        <v>1458</v>
      </c>
      <c r="T171" s="8" t="s">
        <v>1382</v>
      </c>
      <c r="U171" s="18"/>
      <c r="V171" s="1" t="s">
        <v>2592</v>
      </c>
      <c r="W171" s="8" t="s">
        <v>2630</v>
      </c>
      <c r="X171" s="19" t="s">
        <v>2713</v>
      </c>
      <c r="AA171" s="20">
        <v>2968093.5</v>
      </c>
      <c r="AB171" s="12">
        <f t="shared" si="2"/>
        <v>26725.06</v>
      </c>
      <c r="AC171" s="17">
        <f>ROUND(1.65586^(2*EXP(-((Таблица1[[#This Row],[Площадь, кв.м]]/200)^2))-1),4)</f>
        <v>1.2274</v>
      </c>
      <c r="AD1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71" s="21">
        <v>1</v>
      </c>
      <c r="AG1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15492.4133</v>
      </c>
      <c r="AH171" s="34">
        <f>ROUND(Таблица1[[#This Row],[УПКС]]*Таблица1[[#This Row],[Площадь, кв.м]],2)</f>
        <v>1838949.46</v>
      </c>
      <c r="AI171" s="14">
        <f>Таблица1[[#This Row],[Кадастровая стоимость, руб]]/Таблица1[[#This Row],[Действ. КС]]</f>
        <v>0.61957261791112717</v>
      </c>
      <c r="AJ171" s="20" t="s">
        <v>3996</v>
      </c>
      <c r="AK171" s="20" t="s">
        <v>3997</v>
      </c>
      <c r="AL171" s="20" t="s">
        <v>3998</v>
      </c>
      <c r="AM171" s="8" t="s">
        <v>3984</v>
      </c>
      <c r="AN171" s="8" t="s">
        <v>4036</v>
      </c>
      <c r="AO171" s="46" t="s">
        <v>4013</v>
      </c>
    </row>
    <row r="172" spans="1:41" x14ac:dyDescent="0.25">
      <c r="A172" s="1" t="s">
        <v>743</v>
      </c>
      <c r="B172" s="1" t="s">
        <v>17</v>
      </c>
      <c r="C172" s="1" t="s">
        <v>3981</v>
      </c>
      <c r="D172" s="1" t="s">
        <v>1300</v>
      </c>
      <c r="E172" s="16">
        <v>204002000000</v>
      </c>
      <c r="F172" s="16" t="s">
        <v>1005</v>
      </c>
      <c r="G172" s="8" t="s">
        <v>201</v>
      </c>
      <c r="H172" s="1">
        <v>2</v>
      </c>
      <c r="I172" s="1" t="s">
        <v>1351</v>
      </c>
      <c r="J172" s="1">
        <v>202</v>
      </c>
      <c r="K172" s="1" t="s">
        <v>1352</v>
      </c>
      <c r="L172" s="1">
        <v>61001002001</v>
      </c>
      <c r="M172" s="1" t="s">
        <v>1363</v>
      </c>
      <c r="N172" s="8">
        <v>1964</v>
      </c>
      <c r="O172" s="8">
        <v>70.599999999999994</v>
      </c>
      <c r="P172" s="8" t="s">
        <v>4009</v>
      </c>
      <c r="Q17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2" s="8" t="s">
        <v>3897</v>
      </c>
      <c r="S172" s="8" t="s">
        <v>2071</v>
      </c>
      <c r="T172" s="8" t="s">
        <v>1382</v>
      </c>
      <c r="V172" s="1" t="s">
        <v>2592</v>
      </c>
      <c r="W172" s="8" t="s">
        <v>2630</v>
      </c>
      <c r="X172" s="19" t="s">
        <v>2700</v>
      </c>
      <c r="AA172" s="20">
        <v>514618.42</v>
      </c>
      <c r="AB172" s="12">
        <f t="shared" si="2"/>
        <v>26725.06</v>
      </c>
      <c r="AC172" s="17">
        <f>ROUND(1.65586^(2*EXP(-((Таблица1[[#This Row],[Площадь, кв.м]]/200)^2))-1),4)</f>
        <v>1.4713000000000001</v>
      </c>
      <c r="AD1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172" s="21">
        <v>1</v>
      </c>
      <c r="AG1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20821.977599999998</v>
      </c>
      <c r="AH172" s="34">
        <f>ROUND(Таблица1[[#This Row],[УПКС]]*Таблица1[[#This Row],[Площадь, кв.м]],2)</f>
        <v>1470031.62</v>
      </c>
      <c r="AI172" s="14">
        <f>Таблица1[[#This Row],[Кадастровая стоимость, руб]]/Таблица1[[#This Row],[Действ. КС]]</f>
        <v>2.8565468371691791</v>
      </c>
      <c r="AJ172" s="20" t="s">
        <v>3996</v>
      </c>
      <c r="AK172" s="20" t="s">
        <v>3997</v>
      </c>
      <c r="AL172" s="20" t="s">
        <v>3998</v>
      </c>
      <c r="AM172" s="8" t="s">
        <v>3984</v>
      </c>
      <c r="AN172" s="8" t="s">
        <v>4036</v>
      </c>
      <c r="AO172" s="46" t="s">
        <v>4013</v>
      </c>
    </row>
    <row r="173" spans="1:41" x14ac:dyDescent="0.25">
      <c r="A173" s="1" t="s">
        <v>1045</v>
      </c>
      <c r="B173" s="1" t="s">
        <v>19</v>
      </c>
      <c r="C173" s="1" t="s">
        <v>3981</v>
      </c>
      <c r="D173" s="1" t="s">
        <v>1300</v>
      </c>
      <c r="E173" s="16">
        <v>204002000000</v>
      </c>
      <c r="F173" s="16" t="s">
        <v>1005</v>
      </c>
      <c r="G173" s="8" t="s">
        <v>201</v>
      </c>
      <c r="H173" s="1">
        <v>2</v>
      </c>
      <c r="I173" s="1" t="s">
        <v>1351</v>
      </c>
      <c r="J173" s="1">
        <v>202</v>
      </c>
      <c r="K173" s="1" t="s">
        <v>1352</v>
      </c>
      <c r="L173" s="1">
        <v>61001002000</v>
      </c>
      <c r="M173" s="1" t="s">
        <v>1364</v>
      </c>
      <c r="N173" s="8">
        <v>2012</v>
      </c>
      <c r="O173" s="8">
        <v>173.2</v>
      </c>
      <c r="P173" s="8" t="s">
        <v>4009</v>
      </c>
      <c r="Q17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3" s="8" t="s">
        <v>3897</v>
      </c>
      <c r="S173" s="8" t="s">
        <v>2361</v>
      </c>
      <c r="T173" s="8" t="s">
        <v>1382</v>
      </c>
      <c r="U173" s="18"/>
      <c r="V173" s="1" t="s">
        <v>2592</v>
      </c>
      <c r="W173" s="8" t="s">
        <v>2630</v>
      </c>
      <c r="X173" s="19" t="s">
        <v>2836</v>
      </c>
      <c r="AA173" s="20">
        <v>6644748.7199999997</v>
      </c>
      <c r="AB173" s="12">
        <f t="shared" si="2"/>
        <v>26725.06</v>
      </c>
      <c r="AC173" s="17">
        <f>ROUND(1.65586^(2*EXP(-((Таблица1[[#This Row],[Площадь, кв.м]]/200)^2))-1),4)</f>
        <v>0.97250000000000003</v>
      </c>
      <c r="AD1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73" s="21">
        <v>1</v>
      </c>
      <c r="AG1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37197.061000000002</v>
      </c>
      <c r="AH173" s="34">
        <f>ROUND(Таблица1[[#This Row],[УПКС]]*Таблица1[[#This Row],[Площадь, кв.м]],2)</f>
        <v>6442530.9699999997</v>
      </c>
      <c r="AI173" s="14">
        <f>Таблица1[[#This Row],[Кадастровая стоимость, руб]]/Таблица1[[#This Row],[Действ. КС]]</f>
        <v>0.96956728410340853</v>
      </c>
      <c r="AJ173" s="20" t="s">
        <v>3996</v>
      </c>
      <c r="AK173" s="20" t="s">
        <v>3997</v>
      </c>
      <c r="AL173" s="20" t="s">
        <v>3998</v>
      </c>
      <c r="AM173" s="8" t="s">
        <v>3984</v>
      </c>
      <c r="AN173" s="8" t="s">
        <v>4036</v>
      </c>
      <c r="AO173" s="46" t="s">
        <v>4013</v>
      </c>
    </row>
    <row r="174" spans="1:41" x14ac:dyDescent="0.25">
      <c r="A174" s="1" t="s">
        <v>799</v>
      </c>
      <c r="B174" s="1" t="s">
        <v>21</v>
      </c>
      <c r="C174" s="1" t="s">
        <v>3981</v>
      </c>
      <c r="D174" s="1" t="s">
        <v>1323</v>
      </c>
      <c r="E174" s="16">
        <v>204002000000</v>
      </c>
      <c r="F174" s="16" t="s">
        <v>1005</v>
      </c>
      <c r="G174" s="8" t="s">
        <v>201</v>
      </c>
      <c r="H174" s="1">
        <v>2</v>
      </c>
      <c r="I174" s="1" t="s">
        <v>1351</v>
      </c>
      <c r="J174" s="1">
        <v>202</v>
      </c>
      <c r="K174" s="1" t="s">
        <v>1352</v>
      </c>
      <c r="L174" s="1">
        <v>61001002001</v>
      </c>
      <c r="M174" s="1" t="s">
        <v>1363</v>
      </c>
      <c r="N174" s="8">
        <v>1965</v>
      </c>
      <c r="O174" s="8">
        <v>78.599999999999994</v>
      </c>
      <c r="P174" s="8" t="s">
        <v>4009</v>
      </c>
      <c r="Q17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4" s="8" t="s">
        <v>3948</v>
      </c>
      <c r="S174" s="8" t="s">
        <v>2126</v>
      </c>
      <c r="T174" s="8" t="s">
        <v>1382</v>
      </c>
      <c r="V174" s="1" t="s">
        <v>2595</v>
      </c>
      <c r="W174" s="8" t="s">
        <v>2643</v>
      </c>
      <c r="X174" s="19" t="s">
        <v>2700</v>
      </c>
      <c r="AA174" s="20">
        <v>572932.12</v>
      </c>
      <c r="AB174" s="12">
        <f t="shared" si="2"/>
        <v>26725.06</v>
      </c>
      <c r="AC174" s="17">
        <f>ROUND(1.65586^(2*EXP(-((Таблица1[[#This Row],[Площадь, кв.м]]/200)^2))-1),4)</f>
        <v>1.4333</v>
      </c>
      <c r="AD1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174" s="21">
        <v>1</v>
      </c>
      <c r="AG1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20284.198</v>
      </c>
      <c r="AH174" s="34">
        <f>ROUND(Таблица1[[#This Row],[УПКС]]*Таблица1[[#This Row],[Площадь, кв.м]],2)</f>
        <v>1594337.96</v>
      </c>
      <c r="AI174" s="14">
        <f>Таблица1[[#This Row],[Кадастровая стоимость, руб]]/Таблица1[[#This Row],[Действ. КС]]</f>
        <v>2.782769379381278</v>
      </c>
      <c r="AJ174" s="20" t="s">
        <v>3996</v>
      </c>
      <c r="AK174" s="20" t="s">
        <v>3997</v>
      </c>
      <c r="AL174" s="20" t="s">
        <v>3998</v>
      </c>
      <c r="AM174" s="8" t="s">
        <v>3984</v>
      </c>
      <c r="AN174" s="8" t="s">
        <v>4036</v>
      </c>
      <c r="AO174" s="46" t="s">
        <v>4013</v>
      </c>
    </row>
    <row r="175" spans="1:41" x14ac:dyDescent="0.25">
      <c r="A175" s="1" t="s">
        <v>734</v>
      </c>
      <c r="B175" s="1" t="s">
        <v>21</v>
      </c>
      <c r="C175" s="1" t="s">
        <v>3981</v>
      </c>
      <c r="D175" s="1" t="s">
        <v>1323</v>
      </c>
      <c r="E175" s="16">
        <v>204002000000</v>
      </c>
      <c r="F175" s="16" t="s">
        <v>1005</v>
      </c>
      <c r="G175" s="8" t="s">
        <v>201</v>
      </c>
      <c r="H175" s="1">
        <v>2</v>
      </c>
      <c r="I175" s="1" t="s">
        <v>1351</v>
      </c>
      <c r="J175" s="1">
        <v>202</v>
      </c>
      <c r="K175" s="1" t="s">
        <v>1352</v>
      </c>
      <c r="L175" s="1">
        <v>61001002001</v>
      </c>
      <c r="M175" s="1" t="s">
        <v>1363</v>
      </c>
      <c r="N175" s="8">
        <v>1960</v>
      </c>
      <c r="O175" s="8">
        <v>69.3</v>
      </c>
      <c r="P175" s="8" t="s">
        <v>4009</v>
      </c>
      <c r="Q17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5" s="8" t="s">
        <v>3948</v>
      </c>
      <c r="S175" s="8" t="s">
        <v>2062</v>
      </c>
      <c r="T175" s="8" t="s">
        <v>1382</v>
      </c>
      <c r="V175" s="1" t="s">
        <v>2595</v>
      </c>
      <c r="W175" s="8" t="s">
        <v>2643</v>
      </c>
      <c r="X175" s="19" t="s">
        <v>2691</v>
      </c>
      <c r="AA175" s="20">
        <v>505142.44</v>
      </c>
      <c r="AB175" s="12">
        <f t="shared" si="2"/>
        <v>26725.06</v>
      </c>
      <c r="AC175" s="17">
        <f>ROUND(1.65586^(2*EXP(-((Таблица1[[#This Row],[Площадь, кв.м]]/200)^2))-1),4)</f>
        <v>1.4773000000000001</v>
      </c>
      <c r="AD1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75" s="21">
        <v>1</v>
      </c>
      <c r="AG1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19776.788</v>
      </c>
      <c r="AH175" s="34">
        <f>ROUND(Таблица1[[#This Row],[УПКС]]*Таблица1[[#This Row],[Площадь, кв.м]],2)</f>
        <v>1370531.41</v>
      </c>
      <c r="AI175" s="14">
        <f>Таблица1[[#This Row],[Кадастровая стоимость, руб]]/Таблица1[[#This Row],[Действ. КС]]</f>
        <v>2.7131583123366152</v>
      </c>
      <c r="AJ175" s="20" t="s">
        <v>3996</v>
      </c>
      <c r="AK175" s="20" t="s">
        <v>3997</v>
      </c>
      <c r="AL175" s="20" t="s">
        <v>3998</v>
      </c>
      <c r="AM175" s="8" t="s">
        <v>3984</v>
      </c>
      <c r="AN175" s="8" t="s">
        <v>4036</v>
      </c>
      <c r="AO175" s="46" t="s">
        <v>4013</v>
      </c>
    </row>
    <row r="176" spans="1:41" x14ac:dyDescent="0.25">
      <c r="A176" s="1" t="s">
        <v>660</v>
      </c>
      <c r="B176" s="1" t="s">
        <v>17</v>
      </c>
      <c r="C176" s="1" t="s">
        <v>3981</v>
      </c>
      <c r="D176" s="1" t="s">
        <v>1323</v>
      </c>
      <c r="E176" s="16">
        <v>204002000000</v>
      </c>
      <c r="F176" s="16" t="s">
        <v>1005</v>
      </c>
      <c r="G176" s="8" t="s">
        <v>201</v>
      </c>
      <c r="H176" s="1">
        <v>2</v>
      </c>
      <c r="I176" s="1" t="s">
        <v>1351</v>
      </c>
      <c r="J176" s="1">
        <v>202</v>
      </c>
      <c r="K176" s="1" t="s">
        <v>1352</v>
      </c>
      <c r="L176" s="1">
        <v>61001002001</v>
      </c>
      <c r="M176" s="1" t="s">
        <v>1363</v>
      </c>
      <c r="N176" s="8">
        <v>1961</v>
      </c>
      <c r="O176" s="8">
        <v>59.9</v>
      </c>
      <c r="P176" s="8" t="s">
        <v>4009</v>
      </c>
      <c r="Q17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6" s="8" t="s">
        <v>3897</v>
      </c>
      <c r="S176" s="8" t="s">
        <v>1993</v>
      </c>
      <c r="T176" s="8" t="s">
        <v>1382</v>
      </c>
      <c r="V176" s="1" t="s">
        <v>2592</v>
      </c>
      <c r="W176" s="8" t="s">
        <v>2630</v>
      </c>
      <c r="X176" s="19" t="s">
        <v>2712</v>
      </c>
      <c r="AA176" s="20">
        <v>501866.76</v>
      </c>
      <c r="AB176" s="12">
        <f t="shared" si="2"/>
        <v>26725.06</v>
      </c>
      <c r="AC176" s="17">
        <f>ROUND(1.65586^(2*EXP(-((Таблица1[[#This Row],[Площадь, кв.м]]/200)^2))-1),4)</f>
        <v>1.5185999999999999</v>
      </c>
      <c r="AD1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76" s="21">
        <v>1</v>
      </c>
      <c r="AG1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20329.675999999999</v>
      </c>
      <c r="AH176" s="34">
        <f>ROUND(Таблица1[[#This Row],[УПКС]]*Таблица1[[#This Row],[Площадь, кв.м]],2)</f>
        <v>1217747.5900000001</v>
      </c>
      <c r="AI176" s="14">
        <f>Таблица1[[#This Row],[Кадастровая стоимость, руб]]/Таблица1[[#This Row],[Действ. КС]]</f>
        <v>2.4264360325437773</v>
      </c>
      <c r="AJ176" s="20" t="s">
        <v>3996</v>
      </c>
      <c r="AK176" s="20" t="s">
        <v>3997</v>
      </c>
      <c r="AL176" s="20" t="s">
        <v>3998</v>
      </c>
      <c r="AM176" s="8" t="s">
        <v>3984</v>
      </c>
      <c r="AN176" s="8" t="s">
        <v>4036</v>
      </c>
      <c r="AO176" s="46" t="s">
        <v>4013</v>
      </c>
    </row>
    <row r="177" spans="1:41" x14ac:dyDescent="0.25">
      <c r="A177" s="1" t="s">
        <v>1056</v>
      </c>
      <c r="B177" s="1" t="s">
        <v>21</v>
      </c>
      <c r="C177" s="1" t="s">
        <v>3981</v>
      </c>
      <c r="D177" s="1" t="s">
        <v>1288</v>
      </c>
      <c r="E177" s="16">
        <v>204002000000</v>
      </c>
      <c r="F177" s="16" t="s">
        <v>1005</v>
      </c>
      <c r="G177" s="8" t="s">
        <v>201</v>
      </c>
      <c r="H177" s="1">
        <v>2</v>
      </c>
      <c r="I177" s="1" t="s">
        <v>1351</v>
      </c>
      <c r="J177" s="1">
        <v>202</v>
      </c>
      <c r="K177" s="1" t="s">
        <v>1352</v>
      </c>
      <c r="L177" s="1">
        <v>61001002000</v>
      </c>
      <c r="M177" s="1" t="s">
        <v>1364</v>
      </c>
      <c r="N177" s="8">
        <v>2010</v>
      </c>
      <c r="O177" s="8">
        <v>189.7</v>
      </c>
      <c r="P177" s="8" t="s">
        <v>4009</v>
      </c>
      <c r="Q17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7" s="8" t="s">
        <v>3896</v>
      </c>
      <c r="S177" s="8" t="s">
        <v>2372</v>
      </c>
      <c r="T177" s="8" t="s">
        <v>1382</v>
      </c>
      <c r="U177" s="18"/>
      <c r="V177" s="1" t="s">
        <v>2594</v>
      </c>
      <c r="W177" s="8" t="s">
        <v>2612</v>
      </c>
      <c r="X177" s="19" t="s">
        <v>2700</v>
      </c>
      <c r="AA177" s="20">
        <v>2318917.9300000002</v>
      </c>
      <c r="AB177" s="12">
        <f t="shared" si="2"/>
        <v>26725.06</v>
      </c>
      <c r="AC177" s="17">
        <f>ROUND(1.65586^(2*EXP(-((Таблица1[[#This Row],[Площадь, кв.м]]/200)^2))-1),4)</f>
        <v>0.91020000000000001</v>
      </c>
      <c r="AD1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77" s="21">
        <v>1</v>
      </c>
      <c r="AG1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34466.012600000002</v>
      </c>
      <c r="AH177" s="34">
        <f>ROUND(Таблица1[[#This Row],[УПКС]]*Таблица1[[#This Row],[Площадь, кв.м]],2)</f>
        <v>6538202.5899999999</v>
      </c>
      <c r="AI177" s="14">
        <f>Таблица1[[#This Row],[Кадастровая стоимость, руб]]/Таблица1[[#This Row],[Действ. КС]]</f>
        <v>2.8195058158009063</v>
      </c>
      <c r="AJ177" s="20" t="s">
        <v>3996</v>
      </c>
      <c r="AK177" s="20" t="s">
        <v>3997</v>
      </c>
      <c r="AL177" s="20" t="s">
        <v>3998</v>
      </c>
      <c r="AM177" s="8" t="s">
        <v>3984</v>
      </c>
      <c r="AN177" s="8" t="s">
        <v>4036</v>
      </c>
      <c r="AO177" s="46" t="s">
        <v>4013</v>
      </c>
    </row>
    <row r="178" spans="1:41" x14ac:dyDescent="0.25">
      <c r="A178" s="1" t="s">
        <v>63</v>
      </c>
      <c r="B178" s="1" t="s">
        <v>58</v>
      </c>
      <c r="C178" s="1" t="s">
        <v>3981</v>
      </c>
      <c r="D178" s="1" t="s">
        <v>1288</v>
      </c>
      <c r="E178" s="16">
        <v>204001000000</v>
      </c>
      <c r="F178" s="16" t="s">
        <v>1340</v>
      </c>
      <c r="G178" s="8" t="s">
        <v>1338</v>
      </c>
      <c r="H178" s="1">
        <v>2</v>
      </c>
      <c r="I178" s="1" t="s">
        <v>1349</v>
      </c>
      <c r="J178" s="1">
        <v>201</v>
      </c>
      <c r="K178" s="1" t="s">
        <v>1350</v>
      </c>
      <c r="L178" s="1">
        <v>61001002001</v>
      </c>
      <c r="M178" s="1" t="s">
        <v>1363</v>
      </c>
      <c r="N178" s="8">
        <v>1959</v>
      </c>
      <c r="O178" s="8">
        <v>44.2</v>
      </c>
      <c r="P178" s="8" t="s">
        <v>4009</v>
      </c>
      <c r="Q17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8" s="8" t="s">
        <v>3896</v>
      </c>
      <c r="S178" s="8" t="s">
        <v>1429</v>
      </c>
      <c r="T178" s="8" t="s">
        <v>1382</v>
      </c>
      <c r="V178" s="1" t="s">
        <v>2594</v>
      </c>
      <c r="W178" s="8" t="s">
        <v>2612</v>
      </c>
      <c r="X178" s="19" t="s">
        <v>2714</v>
      </c>
      <c r="AA178" s="20">
        <v>714559.3</v>
      </c>
      <c r="AB178" s="12">
        <f t="shared" si="2"/>
        <v>26725.06</v>
      </c>
      <c r="AC178" s="17">
        <f>ROUND(1.65586^(2*EXP(-((Таблица1[[#This Row],[Площадь, кв.м]]/200)^2))-1),4)</f>
        <v>1.5781000000000001</v>
      </c>
      <c r="AD1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78" s="21">
        <v>1</v>
      </c>
      <c r="AG1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21126.2094</v>
      </c>
      <c r="AH178" s="34">
        <f>ROUND(Таблица1[[#This Row],[УПКС]]*Таблица1[[#This Row],[Площадь, кв.м]],2)</f>
        <v>933778.46</v>
      </c>
      <c r="AI178" s="14">
        <f>Таблица1[[#This Row],[Кадастровая стоимость, руб]]/Таблица1[[#This Row],[Действ. КС]]</f>
        <v>1.3067893175555898</v>
      </c>
      <c r="AJ178" s="20" t="s">
        <v>3996</v>
      </c>
      <c r="AK178" s="20" t="s">
        <v>3997</v>
      </c>
      <c r="AL178" s="20" t="s">
        <v>3998</v>
      </c>
      <c r="AM178" s="8" t="s">
        <v>3984</v>
      </c>
      <c r="AN178" s="8" t="s">
        <v>4036</v>
      </c>
      <c r="AO178" s="46" t="s">
        <v>4013</v>
      </c>
    </row>
    <row r="179" spans="1:41" x14ac:dyDescent="0.25">
      <c r="A179" s="1" t="s">
        <v>632</v>
      </c>
      <c r="B179" s="1" t="s">
        <v>8</v>
      </c>
      <c r="C179" s="1" t="s">
        <v>3981</v>
      </c>
      <c r="D179" s="1" t="s">
        <v>1323</v>
      </c>
      <c r="E179" s="16">
        <v>204002000000</v>
      </c>
      <c r="F179" s="16" t="s">
        <v>1005</v>
      </c>
      <c r="G179" s="8" t="s">
        <v>201</v>
      </c>
      <c r="H179" s="1">
        <v>2</v>
      </c>
      <c r="I179" s="1" t="s">
        <v>1351</v>
      </c>
      <c r="J179" s="1">
        <v>202</v>
      </c>
      <c r="K179" s="1" t="s">
        <v>1352</v>
      </c>
      <c r="L179" s="1">
        <v>61001002001</v>
      </c>
      <c r="M179" s="1" t="s">
        <v>1363</v>
      </c>
      <c r="N179" s="8">
        <v>2006</v>
      </c>
      <c r="O179" s="8">
        <v>56</v>
      </c>
      <c r="P179" s="8" t="s">
        <v>4009</v>
      </c>
      <c r="Q17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79" s="8" t="s">
        <v>3948</v>
      </c>
      <c r="S179" s="8" t="s">
        <v>1967</v>
      </c>
      <c r="T179" s="8" t="s">
        <v>1382</v>
      </c>
      <c r="U179" s="18"/>
      <c r="V179" s="1" t="s">
        <v>2595</v>
      </c>
      <c r="W179" s="8" t="s">
        <v>2643</v>
      </c>
      <c r="X179" s="19" t="s">
        <v>2737</v>
      </c>
      <c r="AA179" s="20">
        <v>2197664</v>
      </c>
      <c r="AB179" s="12">
        <f t="shared" si="2"/>
        <v>26725.06</v>
      </c>
      <c r="AC179" s="17">
        <f>ROUND(1.65586^(2*EXP(-((Таблица1[[#This Row],[Площадь, кв.м]]/200)^2))-1),4)</f>
        <v>1.5346</v>
      </c>
      <c r="AD1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79" s="21">
        <v>1</v>
      </c>
      <c r="AG1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56935.8678</v>
      </c>
      <c r="AH179" s="34">
        <f>ROUND(Таблица1[[#This Row],[УПКС]]*Таблица1[[#This Row],[Площадь, кв.м]],2)</f>
        <v>3188408.6</v>
      </c>
      <c r="AI179" s="14">
        <f>Таблица1[[#This Row],[Кадастровая стоимость, руб]]/Таблица1[[#This Row],[Действ. КС]]</f>
        <v>1.4508171403817873</v>
      </c>
      <c r="AJ179" s="20" t="s">
        <v>3996</v>
      </c>
      <c r="AK179" s="20" t="s">
        <v>3997</v>
      </c>
      <c r="AL179" s="20" t="s">
        <v>3998</v>
      </c>
      <c r="AM179" s="8" t="s">
        <v>3984</v>
      </c>
      <c r="AN179" s="8" t="s">
        <v>4036</v>
      </c>
      <c r="AO179" s="46" t="s">
        <v>4013</v>
      </c>
    </row>
    <row r="180" spans="1:41" x14ac:dyDescent="0.25">
      <c r="A180" s="1" t="s">
        <v>185</v>
      </c>
      <c r="B180" s="1" t="s">
        <v>21</v>
      </c>
      <c r="C180" s="1" t="s">
        <v>3981</v>
      </c>
      <c r="D180" s="1" t="s">
        <v>1285</v>
      </c>
      <c r="E180" s="16">
        <v>204002000000</v>
      </c>
      <c r="F180" s="16" t="s">
        <v>1005</v>
      </c>
      <c r="G180" s="8" t="s">
        <v>201</v>
      </c>
      <c r="H180" s="1">
        <v>2</v>
      </c>
      <c r="I180" s="1" t="s">
        <v>1351</v>
      </c>
      <c r="J180" s="1">
        <v>202</v>
      </c>
      <c r="K180" s="1" t="s">
        <v>1352</v>
      </c>
      <c r="L180" s="1">
        <v>61001005000</v>
      </c>
      <c r="M180" s="1" t="s">
        <v>1358</v>
      </c>
      <c r="N180" s="8">
        <v>2006</v>
      </c>
      <c r="O180" s="8">
        <v>111</v>
      </c>
      <c r="P180" s="8" t="s">
        <v>4009</v>
      </c>
      <c r="Q18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0" s="8" t="s">
        <v>3948</v>
      </c>
      <c r="S180" s="8" t="s">
        <v>1540</v>
      </c>
      <c r="T180" s="8" t="s">
        <v>1382</v>
      </c>
      <c r="U180" s="18"/>
      <c r="V180" s="1" t="s">
        <v>2595</v>
      </c>
      <c r="W180" s="8" t="s">
        <v>2643</v>
      </c>
      <c r="X180" s="19" t="s">
        <v>2716</v>
      </c>
      <c r="AA180" s="20">
        <v>1227920.81</v>
      </c>
      <c r="AB180" s="12">
        <f t="shared" si="2"/>
        <v>26725.06</v>
      </c>
      <c r="AC180" s="17">
        <f>ROUND(1.65586^(2*EXP(-((Таблица1[[#This Row],[Площадь, кв.м]]/200)^2))-1),4)</f>
        <v>1.2673000000000001</v>
      </c>
      <c r="AD1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80" s="21">
        <v>1</v>
      </c>
      <c r="AG1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47018.653299999998</v>
      </c>
      <c r="AH180" s="34">
        <f>ROUND(Таблица1[[#This Row],[УПКС]]*Таблица1[[#This Row],[Площадь, кв.м]],2)</f>
        <v>5219070.5199999996</v>
      </c>
      <c r="AI180" s="14">
        <f>Таблица1[[#This Row],[Кадастровая стоимость, руб]]/Таблица1[[#This Row],[Действ. КС]]</f>
        <v>4.250331517714077</v>
      </c>
      <c r="AJ180" s="20" t="s">
        <v>3996</v>
      </c>
      <c r="AK180" s="20" t="s">
        <v>3997</v>
      </c>
      <c r="AL180" s="20" t="s">
        <v>3998</v>
      </c>
      <c r="AM180" s="8" t="s">
        <v>3984</v>
      </c>
      <c r="AN180" s="8" t="s">
        <v>4036</v>
      </c>
      <c r="AO180" s="46" t="s">
        <v>4013</v>
      </c>
    </row>
    <row r="181" spans="1:41" x14ac:dyDescent="0.25">
      <c r="A181" s="1" t="s">
        <v>456</v>
      </c>
      <c r="B181" s="1" t="s">
        <v>17</v>
      </c>
      <c r="C181" s="1" t="s">
        <v>3981</v>
      </c>
      <c r="D181" s="1" t="s">
        <v>1285</v>
      </c>
      <c r="E181" s="16">
        <v>204002000000</v>
      </c>
      <c r="F181" s="16" t="s">
        <v>1005</v>
      </c>
      <c r="G181" s="8" t="s">
        <v>201</v>
      </c>
      <c r="H181" s="1">
        <v>2</v>
      </c>
      <c r="I181" s="1" t="s">
        <v>1351</v>
      </c>
      <c r="J181" s="1">
        <v>202</v>
      </c>
      <c r="K181" s="1" t="s">
        <v>1352</v>
      </c>
      <c r="L181" s="1">
        <v>61001001001</v>
      </c>
      <c r="M181" s="1" t="s">
        <v>1362</v>
      </c>
      <c r="N181" s="8">
        <v>1997</v>
      </c>
      <c r="O181" s="8">
        <v>221.3</v>
      </c>
      <c r="P181" s="8" t="s">
        <v>4009</v>
      </c>
      <c r="Q18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1" s="8" t="s">
        <v>3948</v>
      </c>
      <c r="S181" s="8" t="s">
        <v>1800</v>
      </c>
      <c r="T181" s="8" t="s">
        <v>1382</v>
      </c>
      <c r="U181" s="18"/>
      <c r="V181" s="1" t="s">
        <v>2595</v>
      </c>
      <c r="W181" s="8" t="s">
        <v>2643</v>
      </c>
      <c r="X181" s="19" t="s">
        <v>2712</v>
      </c>
      <c r="AA181" s="20">
        <v>1446790.42</v>
      </c>
      <c r="AB181" s="12">
        <f t="shared" si="2"/>
        <v>26725.06</v>
      </c>
      <c r="AC181" s="17">
        <f>ROUND(1.65586^(2*EXP(-((Таблица1[[#This Row],[Площадь, кв.м]]/200)^2))-1),4)</f>
        <v>0.81230000000000002</v>
      </c>
      <c r="AD1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181" s="21">
        <v>1</v>
      </c>
      <c r="AG1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27962.6276</v>
      </c>
      <c r="AH181" s="34">
        <f>ROUND(Таблица1[[#This Row],[УПКС]]*Таблица1[[#This Row],[Площадь, кв.м]],2)</f>
        <v>6188129.4900000002</v>
      </c>
      <c r="AI181" s="14">
        <f>Таблица1[[#This Row],[Кадастровая стоимость, руб]]/Таблица1[[#This Row],[Действ. КС]]</f>
        <v>4.2771429810822221</v>
      </c>
      <c r="AJ181" s="20" t="s">
        <v>3996</v>
      </c>
      <c r="AK181" s="20" t="s">
        <v>3997</v>
      </c>
      <c r="AL181" s="20" t="s">
        <v>3998</v>
      </c>
      <c r="AM181" s="8" t="s">
        <v>3984</v>
      </c>
      <c r="AN181" s="8" t="s">
        <v>4036</v>
      </c>
      <c r="AO181" s="46" t="s">
        <v>4013</v>
      </c>
    </row>
    <row r="182" spans="1:41" x14ac:dyDescent="0.25">
      <c r="A182" s="1" t="s">
        <v>667</v>
      </c>
      <c r="B182" s="1" t="s">
        <v>17</v>
      </c>
      <c r="C182" s="1" t="s">
        <v>3981</v>
      </c>
      <c r="D182" s="1" t="s">
        <v>1285</v>
      </c>
      <c r="E182" s="16">
        <v>204002000000</v>
      </c>
      <c r="F182" s="16" t="s">
        <v>1005</v>
      </c>
      <c r="G182" s="8" t="s">
        <v>201</v>
      </c>
      <c r="H182" s="1">
        <v>2</v>
      </c>
      <c r="I182" s="1" t="s">
        <v>1351</v>
      </c>
      <c r="J182" s="1">
        <v>202</v>
      </c>
      <c r="K182" s="1" t="s">
        <v>1352</v>
      </c>
      <c r="L182" s="1">
        <v>61001002001</v>
      </c>
      <c r="M182" s="1" t="s">
        <v>1363</v>
      </c>
      <c r="N182" s="8">
        <v>1962</v>
      </c>
      <c r="O182" s="8">
        <v>61.5</v>
      </c>
      <c r="P182" s="8" t="s">
        <v>4009</v>
      </c>
      <c r="Q18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2" s="8" t="s">
        <v>3948</v>
      </c>
      <c r="S182" s="8" t="s">
        <v>2000</v>
      </c>
      <c r="T182" s="8" t="s">
        <v>1382</v>
      </c>
      <c r="V182" s="1" t="s">
        <v>2595</v>
      </c>
      <c r="W182" s="8" t="s">
        <v>2643</v>
      </c>
      <c r="X182" s="19" t="s">
        <v>2742</v>
      </c>
      <c r="AA182" s="20">
        <v>448197.01</v>
      </c>
      <c r="AB182" s="12">
        <f t="shared" si="2"/>
        <v>26725.06</v>
      </c>
      <c r="AC182" s="17">
        <f>ROUND(1.65586^(2*EXP(-((Таблица1[[#This Row],[Площадь, кв.м]]/200)^2))-1),4)</f>
        <v>1.5118</v>
      </c>
      <c r="AD1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82" s="21">
        <v>1</v>
      </c>
      <c r="AG1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20816.890500000001</v>
      </c>
      <c r="AH182" s="34">
        <f>ROUND(Таблица1[[#This Row],[УПКС]]*Таблица1[[#This Row],[Площадь, кв.м]],2)</f>
        <v>1280238.77</v>
      </c>
      <c r="AI182" s="14">
        <f>Таблица1[[#This Row],[Кадастровая стоимость, руб]]/Таблица1[[#This Row],[Действ. КС]]</f>
        <v>2.8564197025767752</v>
      </c>
      <c r="AJ182" s="20" t="s">
        <v>3996</v>
      </c>
      <c r="AK182" s="20" t="s">
        <v>3997</v>
      </c>
      <c r="AL182" s="20" t="s">
        <v>3998</v>
      </c>
      <c r="AM182" s="8" t="s">
        <v>3984</v>
      </c>
      <c r="AN182" s="8" t="s">
        <v>4036</v>
      </c>
      <c r="AO182" s="46" t="s">
        <v>4013</v>
      </c>
    </row>
    <row r="183" spans="1:41" x14ac:dyDescent="0.25">
      <c r="A183" s="1" t="s">
        <v>655</v>
      </c>
      <c r="B183" s="1" t="s">
        <v>56</v>
      </c>
      <c r="C183" s="1" t="s">
        <v>3981</v>
      </c>
      <c r="D183" s="1" t="s">
        <v>1285</v>
      </c>
      <c r="E183" s="16">
        <v>204002000000</v>
      </c>
      <c r="F183" s="16" t="s">
        <v>1005</v>
      </c>
      <c r="G183" s="8" t="s">
        <v>201</v>
      </c>
      <c r="H183" s="1">
        <v>2</v>
      </c>
      <c r="I183" s="1" t="s">
        <v>1351</v>
      </c>
      <c r="J183" s="1">
        <v>202</v>
      </c>
      <c r="K183" s="1" t="s">
        <v>1352</v>
      </c>
      <c r="L183" s="1">
        <v>61001002001</v>
      </c>
      <c r="M183" s="1" t="s">
        <v>1363</v>
      </c>
      <c r="N183" s="8">
        <v>1959</v>
      </c>
      <c r="O183" s="8">
        <v>59.2</v>
      </c>
      <c r="P183" s="8" t="s">
        <v>4009</v>
      </c>
      <c r="Q18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3" s="8" t="s">
        <v>3948</v>
      </c>
      <c r="S183" s="8" t="s">
        <v>1988</v>
      </c>
      <c r="T183" s="8" t="s">
        <v>1382</v>
      </c>
      <c r="V183" s="1" t="s">
        <v>2595</v>
      </c>
      <c r="W183" s="8" t="s">
        <v>2643</v>
      </c>
      <c r="X183" s="19" t="s">
        <v>2698</v>
      </c>
      <c r="AA183" s="20">
        <v>2940641.6</v>
      </c>
      <c r="AB183" s="12">
        <f t="shared" si="2"/>
        <v>26725.06</v>
      </c>
      <c r="AC183" s="17">
        <f>ROUND(1.65586^(2*EXP(-((Таблица1[[#This Row],[Площадь, кв.м]]/200)^2))-1),4)</f>
        <v>1.5215000000000001</v>
      </c>
      <c r="AD1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83" s="21">
        <v>1</v>
      </c>
      <c r="AG1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20368.498599999999</v>
      </c>
      <c r="AH183" s="34">
        <f>ROUND(Таблица1[[#This Row],[УПКС]]*Таблица1[[#This Row],[Площадь, кв.м]],2)</f>
        <v>1205815.1200000001</v>
      </c>
      <c r="AI183" s="14">
        <f>Таблица1[[#This Row],[Кадастровая стоимость, руб]]/Таблица1[[#This Row],[Действ. КС]]</f>
        <v>0.41005171116398548</v>
      </c>
      <c r="AJ183" s="20" t="s">
        <v>3996</v>
      </c>
      <c r="AK183" s="20" t="s">
        <v>3997</v>
      </c>
      <c r="AL183" s="20" t="s">
        <v>3998</v>
      </c>
      <c r="AM183" s="8" t="s">
        <v>3984</v>
      </c>
      <c r="AN183" s="8" t="s">
        <v>4036</v>
      </c>
      <c r="AO183" s="46" t="s">
        <v>4013</v>
      </c>
    </row>
    <row r="184" spans="1:41" x14ac:dyDescent="0.25">
      <c r="A184" s="1" t="s">
        <v>753</v>
      </c>
      <c r="B184" s="1" t="s">
        <v>17</v>
      </c>
      <c r="C184" s="1" t="s">
        <v>3981</v>
      </c>
      <c r="D184" s="1" t="s">
        <v>1285</v>
      </c>
      <c r="E184" s="16">
        <v>204002000000</v>
      </c>
      <c r="F184" s="16" t="s">
        <v>1005</v>
      </c>
      <c r="G184" s="8" t="s">
        <v>201</v>
      </c>
      <c r="H184" s="1">
        <v>2</v>
      </c>
      <c r="I184" s="1" t="s">
        <v>1351</v>
      </c>
      <c r="J184" s="1">
        <v>202</v>
      </c>
      <c r="K184" s="1" t="s">
        <v>1352</v>
      </c>
      <c r="L184" s="1">
        <v>61001002001</v>
      </c>
      <c r="M184" s="1" t="s">
        <v>1363</v>
      </c>
      <c r="N184" s="8">
        <v>1962</v>
      </c>
      <c r="O184" s="8">
        <v>72.900000000000006</v>
      </c>
      <c r="P184" s="8" t="s">
        <v>4009</v>
      </c>
      <c r="Q18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4" s="8" t="s">
        <v>3898</v>
      </c>
      <c r="S184" s="8" t="s">
        <v>2081</v>
      </c>
      <c r="T184" s="8" t="s">
        <v>1382</v>
      </c>
      <c r="V184" s="1" t="s">
        <v>2592</v>
      </c>
      <c r="W184" s="8" t="s">
        <v>2617</v>
      </c>
      <c r="X184" s="19" t="s">
        <v>2737</v>
      </c>
      <c r="AA184" s="20">
        <v>531383.61</v>
      </c>
      <c r="AB184" s="12">
        <f t="shared" si="2"/>
        <v>26725.06</v>
      </c>
      <c r="AC184" s="17">
        <f>ROUND(1.65586^(2*EXP(-((Таблица1[[#This Row],[Площадь, кв.м]]/200)^2))-1),4)</f>
        <v>1.4605999999999999</v>
      </c>
      <c r="AD1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84" s="21">
        <v>1</v>
      </c>
      <c r="AG1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20111.886699999999</v>
      </c>
      <c r="AH184" s="34">
        <f>ROUND(Таблица1[[#This Row],[УПКС]]*Таблица1[[#This Row],[Площадь, кв.м]],2)</f>
        <v>1466156.54</v>
      </c>
      <c r="AI184" s="14">
        <f>Таблица1[[#This Row],[Кадастровая стоимость, руб]]/Таблица1[[#This Row],[Действ. КС]]</f>
        <v>2.7591301508151522</v>
      </c>
      <c r="AJ184" s="20" t="s">
        <v>3996</v>
      </c>
      <c r="AK184" s="20" t="s">
        <v>3997</v>
      </c>
      <c r="AL184" s="20" t="s">
        <v>3998</v>
      </c>
      <c r="AM184" s="8" t="s">
        <v>3984</v>
      </c>
      <c r="AN184" s="8" t="s">
        <v>4036</v>
      </c>
      <c r="AO184" s="46" t="s">
        <v>4013</v>
      </c>
    </row>
    <row r="185" spans="1:41" x14ac:dyDescent="0.25">
      <c r="A185" s="1" t="s">
        <v>671</v>
      </c>
      <c r="B185" s="1" t="s">
        <v>17</v>
      </c>
      <c r="C185" s="1" t="s">
        <v>3981</v>
      </c>
      <c r="D185" s="1" t="s">
        <v>1285</v>
      </c>
      <c r="E185" s="16">
        <v>204002000000</v>
      </c>
      <c r="F185" s="16" t="s">
        <v>1005</v>
      </c>
      <c r="G185" s="8" t="s">
        <v>201</v>
      </c>
      <c r="H185" s="1">
        <v>2</v>
      </c>
      <c r="I185" s="1" t="s">
        <v>1351</v>
      </c>
      <c r="J185" s="1">
        <v>202</v>
      </c>
      <c r="K185" s="1" t="s">
        <v>1352</v>
      </c>
      <c r="L185" s="1">
        <v>61001002001</v>
      </c>
      <c r="M185" s="1" t="s">
        <v>1363</v>
      </c>
      <c r="N185" s="8">
        <v>1958</v>
      </c>
      <c r="O185" s="8">
        <v>62.3</v>
      </c>
      <c r="P185" s="8" t="s">
        <v>4009</v>
      </c>
      <c r="Q18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5" s="8" t="s">
        <v>3898</v>
      </c>
      <c r="S185" s="8" t="s">
        <v>2004</v>
      </c>
      <c r="T185" s="8" t="s">
        <v>1382</v>
      </c>
      <c r="V185" s="1" t="s">
        <v>2592</v>
      </c>
      <c r="W185" s="8" t="s">
        <v>2617</v>
      </c>
      <c r="X185" s="19" t="s">
        <v>2712</v>
      </c>
      <c r="AA185" s="20">
        <v>454117.96</v>
      </c>
      <c r="AB185" s="12">
        <f t="shared" si="2"/>
        <v>26725.06</v>
      </c>
      <c r="AC185" s="17">
        <f>ROUND(1.65586^(2*EXP(-((Таблица1[[#This Row],[Площадь, кв.м]]/200)^2))-1),4)</f>
        <v>1.5084</v>
      </c>
      <c r="AD1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85" s="21">
        <v>1</v>
      </c>
      <c r="AG1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19616.180899999999</v>
      </c>
      <c r="AH185" s="34">
        <f>ROUND(Таблица1[[#This Row],[УПКС]]*Таблица1[[#This Row],[Площадь, кв.м]],2)</f>
        <v>1222088.07</v>
      </c>
      <c r="AI185" s="14">
        <f>Таблица1[[#This Row],[Кадастровая стоимость, руб]]/Таблица1[[#This Row],[Действ. КС]]</f>
        <v>2.6911247245099048</v>
      </c>
      <c r="AJ185" s="20" t="s">
        <v>3996</v>
      </c>
      <c r="AK185" s="20" t="s">
        <v>3997</v>
      </c>
      <c r="AL185" s="20" t="s">
        <v>3998</v>
      </c>
      <c r="AM185" s="8" t="s">
        <v>3984</v>
      </c>
      <c r="AN185" s="8" t="s">
        <v>4036</v>
      </c>
      <c r="AO185" s="46" t="s">
        <v>4013</v>
      </c>
    </row>
    <row r="186" spans="1:41" x14ac:dyDescent="0.25">
      <c r="A186" s="1" t="s">
        <v>653</v>
      </c>
      <c r="B186" s="1" t="s">
        <v>17</v>
      </c>
      <c r="C186" s="1" t="s">
        <v>3981</v>
      </c>
      <c r="D186" s="1" t="s">
        <v>1285</v>
      </c>
      <c r="E186" s="16">
        <v>204002000000</v>
      </c>
      <c r="F186" s="16" t="s">
        <v>1005</v>
      </c>
      <c r="G186" s="8" t="s">
        <v>201</v>
      </c>
      <c r="H186" s="1">
        <v>2</v>
      </c>
      <c r="I186" s="1" t="s">
        <v>1351</v>
      </c>
      <c r="J186" s="1">
        <v>202</v>
      </c>
      <c r="K186" s="1" t="s">
        <v>1352</v>
      </c>
      <c r="L186" s="1">
        <v>61001002001</v>
      </c>
      <c r="M186" s="1" t="s">
        <v>1363</v>
      </c>
      <c r="N186" s="8">
        <v>1955</v>
      </c>
      <c r="O186" s="8">
        <v>58.4</v>
      </c>
      <c r="P186" s="8" t="s">
        <v>4009</v>
      </c>
      <c r="Q18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6" s="8" t="s">
        <v>3898</v>
      </c>
      <c r="S186" s="8" t="s">
        <v>1986</v>
      </c>
      <c r="T186" s="8" t="s">
        <v>1382</v>
      </c>
      <c r="V186" s="1" t="s">
        <v>2592</v>
      </c>
      <c r="W186" s="8" t="s">
        <v>2617</v>
      </c>
      <c r="X186" s="19" t="s">
        <v>2698</v>
      </c>
      <c r="AA186" s="20">
        <v>425604.96</v>
      </c>
      <c r="AB186" s="12">
        <f t="shared" si="2"/>
        <v>26725.06</v>
      </c>
      <c r="AC186" s="17">
        <f>ROUND(1.65586^(2*EXP(-((Таблица1[[#This Row],[Площадь, кв.м]]/200)^2))-1),4)</f>
        <v>1.5247999999999999</v>
      </c>
      <c r="AD1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86" s="21">
        <v>1</v>
      </c>
      <c r="AG1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19246.237499999999</v>
      </c>
      <c r="AH186" s="34">
        <f>ROUND(Таблица1[[#This Row],[УПКС]]*Таблица1[[#This Row],[Площадь, кв.м]],2)</f>
        <v>1123980.27</v>
      </c>
      <c r="AI186" s="14">
        <f>Таблица1[[#This Row],[Кадастровая стоимость, руб]]/Таблица1[[#This Row],[Действ. КС]]</f>
        <v>2.6409003081167097</v>
      </c>
      <c r="AJ186" s="20" t="s">
        <v>3996</v>
      </c>
      <c r="AK186" s="20" t="s">
        <v>3997</v>
      </c>
      <c r="AL186" s="20" t="s">
        <v>3998</v>
      </c>
      <c r="AM186" s="8" t="s">
        <v>3984</v>
      </c>
      <c r="AN186" s="8" t="s">
        <v>4036</v>
      </c>
      <c r="AO186" s="46" t="s">
        <v>4013</v>
      </c>
    </row>
    <row r="187" spans="1:41" x14ac:dyDescent="0.25">
      <c r="A187" s="1" t="s">
        <v>579</v>
      </c>
      <c r="B187" s="1" t="s">
        <v>21</v>
      </c>
      <c r="C187" s="1" t="s">
        <v>3981</v>
      </c>
      <c r="D187" s="1" t="s">
        <v>1285</v>
      </c>
      <c r="E187" s="16">
        <v>204002000000</v>
      </c>
      <c r="F187" s="16" t="s">
        <v>1005</v>
      </c>
      <c r="G187" s="8" t="s">
        <v>201</v>
      </c>
      <c r="H187" s="1">
        <v>2</v>
      </c>
      <c r="I187" s="1" t="s">
        <v>1351</v>
      </c>
      <c r="J187" s="1">
        <v>202</v>
      </c>
      <c r="K187" s="1" t="s">
        <v>1352</v>
      </c>
      <c r="L187" s="1">
        <v>61001002001</v>
      </c>
      <c r="M187" s="1" t="s">
        <v>1363</v>
      </c>
      <c r="N187" s="8">
        <v>1958</v>
      </c>
      <c r="O187" s="8">
        <v>49.1</v>
      </c>
      <c r="P187" s="8" t="s">
        <v>4009</v>
      </c>
      <c r="Q18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7" s="8" t="s">
        <v>3898</v>
      </c>
      <c r="S187" s="8" t="s">
        <v>1682</v>
      </c>
      <c r="T187" s="8" t="s">
        <v>1382</v>
      </c>
      <c r="V187" s="1" t="s">
        <v>2592</v>
      </c>
      <c r="W187" s="8" t="s">
        <v>2617</v>
      </c>
      <c r="X187" s="19" t="s">
        <v>2713</v>
      </c>
      <c r="AA187" s="20">
        <v>411297.51</v>
      </c>
      <c r="AB187" s="12">
        <f t="shared" si="2"/>
        <v>26725.06</v>
      </c>
      <c r="AC187" s="17">
        <f>ROUND(1.65586^(2*EXP(-((Таблица1[[#This Row],[Площадь, кв.м]]/200)^2))-1),4)</f>
        <v>1.5609999999999999</v>
      </c>
      <c r="AD1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87" s="21">
        <v>1</v>
      </c>
      <c r="AG1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20300.224300000002</v>
      </c>
      <c r="AH187" s="34">
        <f>ROUND(Таблица1[[#This Row],[УПКС]]*Таблица1[[#This Row],[Площадь, кв.м]],2)</f>
        <v>996741.01</v>
      </c>
      <c r="AI187" s="14">
        <f>Таблица1[[#This Row],[Кадастровая стоимость, руб]]/Таблица1[[#This Row],[Действ. КС]]</f>
        <v>2.4234063804568131</v>
      </c>
      <c r="AJ187" s="20" t="s">
        <v>3996</v>
      </c>
      <c r="AK187" s="20" t="s">
        <v>3997</v>
      </c>
      <c r="AL187" s="20" t="s">
        <v>3998</v>
      </c>
      <c r="AM187" s="8" t="s">
        <v>3984</v>
      </c>
      <c r="AN187" s="8" t="s">
        <v>4036</v>
      </c>
      <c r="AO187" s="46" t="s">
        <v>4013</v>
      </c>
    </row>
    <row r="188" spans="1:41" x14ac:dyDescent="0.25">
      <c r="A188" s="1" t="s">
        <v>867</v>
      </c>
      <c r="B188" s="1" t="s">
        <v>21</v>
      </c>
      <c r="C188" s="1" t="s">
        <v>3981</v>
      </c>
      <c r="D188" s="1" t="s">
        <v>1285</v>
      </c>
      <c r="E188" s="16">
        <v>204002000000</v>
      </c>
      <c r="F188" s="16" t="s">
        <v>1005</v>
      </c>
      <c r="G188" s="8" t="s">
        <v>201</v>
      </c>
      <c r="H188" s="1">
        <v>2</v>
      </c>
      <c r="I188" s="1" t="s">
        <v>1351</v>
      </c>
      <c r="J188" s="1">
        <v>202</v>
      </c>
      <c r="K188" s="1" t="s">
        <v>1352</v>
      </c>
      <c r="L188" s="1">
        <v>61001002001</v>
      </c>
      <c r="M188" s="1" t="s">
        <v>1363</v>
      </c>
      <c r="N188" s="8">
        <v>1958</v>
      </c>
      <c r="O188" s="8">
        <v>92.4</v>
      </c>
      <c r="P188" s="8" t="s">
        <v>4009</v>
      </c>
      <c r="Q18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8" s="8" t="s">
        <v>3898</v>
      </c>
      <c r="S188" s="8" t="s">
        <v>2187</v>
      </c>
      <c r="T188" s="8" t="s">
        <v>1382</v>
      </c>
      <c r="U188" s="18"/>
      <c r="V188" s="1" t="s">
        <v>2592</v>
      </c>
      <c r="W188" s="8" t="s">
        <v>2617</v>
      </c>
      <c r="X188" s="19" t="s">
        <v>2719</v>
      </c>
      <c r="AA188" s="20">
        <v>665781.61</v>
      </c>
      <c r="AB188" s="12">
        <f t="shared" si="2"/>
        <v>26725.06</v>
      </c>
      <c r="AC188" s="17">
        <f>ROUND(1.65586^(2*EXP(-((Таблица1[[#This Row],[Площадь, кв.м]]/200)^2))-1),4)</f>
        <v>1.3640000000000001</v>
      </c>
      <c r="AD1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88" s="21">
        <v>1</v>
      </c>
      <c r="AG1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17738.312600000001</v>
      </c>
      <c r="AH188" s="34">
        <f>ROUND(Таблица1[[#This Row],[УПКС]]*Таблица1[[#This Row],[Площадь, кв.м]],2)</f>
        <v>1639020.08</v>
      </c>
      <c r="AI188" s="14">
        <f>Таблица1[[#This Row],[Кадастровая стоимость, руб]]/Таблица1[[#This Row],[Действ. КС]]</f>
        <v>2.4617983665845022</v>
      </c>
      <c r="AJ188" s="20" t="s">
        <v>3996</v>
      </c>
      <c r="AK188" s="20" t="s">
        <v>3997</v>
      </c>
      <c r="AL188" s="20" t="s">
        <v>3998</v>
      </c>
      <c r="AM188" s="8" t="s">
        <v>3984</v>
      </c>
      <c r="AN188" s="8" t="s">
        <v>4036</v>
      </c>
      <c r="AO188" s="46" t="s">
        <v>4013</v>
      </c>
    </row>
    <row r="189" spans="1:41" x14ac:dyDescent="0.25">
      <c r="A189" s="1" t="s">
        <v>812</v>
      </c>
      <c r="B189" s="1" t="s">
        <v>21</v>
      </c>
      <c r="C189" s="1" t="s">
        <v>3981</v>
      </c>
      <c r="D189" s="1" t="s">
        <v>1285</v>
      </c>
      <c r="E189" s="16">
        <v>204002000000</v>
      </c>
      <c r="F189" s="16" t="s">
        <v>1005</v>
      </c>
      <c r="G189" s="8" t="s">
        <v>201</v>
      </c>
      <c r="H189" s="1">
        <v>2</v>
      </c>
      <c r="I189" s="1" t="s">
        <v>1351</v>
      </c>
      <c r="J189" s="1">
        <v>202</v>
      </c>
      <c r="K189" s="1" t="s">
        <v>1352</v>
      </c>
      <c r="L189" s="1">
        <v>61001002001</v>
      </c>
      <c r="M189" s="1" t="s">
        <v>1363</v>
      </c>
      <c r="N189" s="8">
        <v>2009</v>
      </c>
      <c r="O189" s="8">
        <v>80.8</v>
      </c>
      <c r="P189" s="8" t="s">
        <v>4009</v>
      </c>
      <c r="Q18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89" s="8" t="s">
        <v>3898</v>
      </c>
      <c r="S189" s="8" t="s">
        <v>2136</v>
      </c>
      <c r="T189" s="8" t="s">
        <v>1382</v>
      </c>
      <c r="U189" s="18"/>
      <c r="V189" s="1" t="s">
        <v>2592</v>
      </c>
      <c r="W189" s="8" t="s">
        <v>2617</v>
      </c>
      <c r="X189" s="19" t="s">
        <v>2738</v>
      </c>
      <c r="AA189" s="20">
        <v>1815985.87</v>
      </c>
      <c r="AB189" s="12">
        <f t="shared" si="2"/>
        <v>26725.06</v>
      </c>
      <c r="AC189" s="17">
        <f>ROUND(1.65586^(2*EXP(-((Таблица1[[#This Row],[Площадь, кв.м]]/200)^2))-1),4)</f>
        <v>1.4225000000000001</v>
      </c>
      <c r="AD1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89" s="21">
        <v>1</v>
      </c>
      <c r="AG1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53864.977899999998</v>
      </c>
      <c r="AH189" s="34">
        <f>ROUND(Таблица1[[#This Row],[УПКС]]*Таблица1[[#This Row],[Площадь, кв.м]],2)</f>
        <v>4352290.21</v>
      </c>
      <c r="AI189" s="14">
        <f>Таблица1[[#This Row],[Кадастровая стоимость, руб]]/Таблица1[[#This Row],[Действ. КС]]</f>
        <v>2.3966542261697223</v>
      </c>
      <c r="AJ189" s="20" t="s">
        <v>3996</v>
      </c>
      <c r="AK189" s="20" t="s">
        <v>3997</v>
      </c>
      <c r="AL189" s="20" t="s">
        <v>3998</v>
      </c>
      <c r="AM189" s="8" t="s">
        <v>3984</v>
      </c>
      <c r="AN189" s="8" t="s">
        <v>4036</v>
      </c>
      <c r="AO189" s="46" t="s">
        <v>4013</v>
      </c>
    </row>
    <row r="190" spans="1:41" x14ac:dyDescent="0.25">
      <c r="A190" s="1" t="s">
        <v>874</v>
      </c>
      <c r="B190" s="1" t="s">
        <v>21</v>
      </c>
      <c r="C190" s="1" t="s">
        <v>3981</v>
      </c>
      <c r="D190" s="1" t="s">
        <v>1285</v>
      </c>
      <c r="E190" s="16">
        <v>204002000000</v>
      </c>
      <c r="F190" s="16" t="s">
        <v>1005</v>
      </c>
      <c r="G190" s="8" t="s">
        <v>201</v>
      </c>
      <c r="H190" s="1">
        <v>2</v>
      </c>
      <c r="I190" s="1" t="s">
        <v>1351</v>
      </c>
      <c r="J190" s="1">
        <v>202</v>
      </c>
      <c r="K190" s="1" t="s">
        <v>1352</v>
      </c>
      <c r="L190" s="1">
        <v>61001002001</v>
      </c>
      <c r="M190" s="1" t="s">
        <v>1363</v>
      </c>
      <c r="N190" s="8">
        <v>1958</v>
      </c>
      <c r="O190" s="8">
        <v>93.6</v>
      </c>
      <c r="P190" s="8" t="s">
        <v>4009</v>
      </c>
      <c r="Q19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0" s="8" t="s">
        <v>3898</v>
      </c>
      <c r="S190" s="8" t="s">
        <v>2194</v>
      </c>
      <c r="T190" s="8" t="s">
        <v>1382</v>
      </c>
      <c r="U190" s="18"/>
      <c r="V190" s="1" t="s">
        <v>2592</v>
      </c>
      <c r="W190" s="8" t="s">
        <v>2617</v>
      </c>
      <c r="X190" s="19" t="s">
        <v>2736</v>
      </c>
      <c r="AA190" s="20">
        <v>674428.13</v>
      </c>
      <c r="AB190" s="12">
        <f t="shared" si="2"/>
        <v>26725.06</v>
      </c>
      <c r="AC190" s="17">
        <f>ROUND(1.65586^(2*EXP(-((Таблица1[[#This Row],[Площадь, кв.м]]/200)^2))-1),4)</f>
        <v>1.3579000000000001</v>
      </c>
      <c r="AD1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90" s="21">
        <v>1</v>
      </c>
      <c r="AG1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17658.984400000001</v>
      </c>
      <c r="AH190" s="34">
        <f>ROUND(Таблица1[[#This Row],[УПКС]]*Таблица1[[#This Row],[Площадь, кв.м]],2)</f>
        <v>1652880.94</v>
      </c>
      <c r="AI190" s="14">
        <f>Таблица1[[#This Row],[Кадастровая стоимость, руб]]/Таблица1[[#This Row],[Действ. КС]]</f>
        <v>2.4507888483239868</v>
      </c>
      <c r="AJ190" s="20" t="s">
        <v>3996</v>
      </c>
      <c r="AK190" s="20" t="s">
        <v>3997</v>
      </c>
      <c r="AL190" s="20" t="s">
        <v>3998</v>
      </c>
      <c r="AM190" s="8" t="s">
        <v>3984</v>
      </c>
      <c r="AN190" s="8" t="s">
        <v>4036</v>
      </c>
      <c r="AO190" s="46" t="s">
        <v>4013</v>
      </c>
    </row>
    <row r="191" spans="1:41" x14ac:dyDescent="0.25">
      <c r="A191" s="1" t="s">
        <v>554</v>
      </c>
      <c r="B191" s="1" t="s">
        <v>56</v>
      </c>
      <c r="C191" s="1" t="s">
        <v>3981</v>
      </c>
      <c r="D191" s="1" t="s">
        <v>1285</v>
      </c>
      <c r="E191" s="16">
        <v>204002000000</v>
      </c>
      <c r="F191" s="16" t="s">
        <v>1005</v>
      </c>
      <c r="G191" s="8" t="s">
        <v>201</v>
      </c>
      <c r="H191" s="1">
        <v>2</v>
      </c>
      <c r="I191" s="1" t="s">
        <v>1351</v>
      </c>
      <c r="J191" s="1">
        <v>202</v>
      </c>
      <c r="K191" s="1" t="s">
        <v>1352</v>
      </c>
      <c r="L191" s="1">
        <v>61001002001</v>
      </c>
      <c r="M191" s="1" t="s">
        <v>1363</v>
      </c>
      <c r="N191" s="8">
        <v>1958</v>
      </c>
      <c r="O191" s="8">
        <v>44.1</v>
      </c>
      <c r="P191" s="8" t="s">
        <v>4009</v>
      </c>
      <c r="Q19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1" s="8" t="s">
        <v>3898</v>
      </c>
      <c r="S191" s="8" t="s">
        <v>1891</v>
      </c>
      <c r="T191" s="8" t="s">
        <v>1382</v>
      </c>
      <c r="V191" s="1" t="s">
        <v>2592</v>
      </c>
      <c r="W191" s="8" t="s">
        <v>2617</v>
      </c>
      <c r="X191" s="19" t="s">
        <v>2723</v>
      </c>
      <c r="AA191" s="20">
        <v>2138059.73</v>
      </c>
      <c r="AB191" s="12">
        <f t="shared" si="2"/>
        <v>26725.06</v>
      </c>
      <c r="AC191" s="17">
        <f>ROUND(1.65586^(2*EXP(-((Таблица1[[#This Row],[Площадь, кв.м]]/200)^2))-1),4)</f>
        <v>1.5785</v>
      </c>
      <c r="AD1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91" s="21">
        <v>1</v>
      </c>
      <c r="AG1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20527.8053</v>
      </c>
      <c r="AH191" s="34">
        <f>ROUND(Таблица1[[#This Row],[УПКС]]*Таблица1[[#This Row],[Площадь, кв.м]],2)</f>
        <v>905276.21</v>
      </c>
      <c r="AI191" s="14">
        <f>Таблица1[[#This Row],[Кадастровая стоимость, руб]]/Таблица1[[#This Row],[Действ. КС]]</f>
        <v>0.42341015889205302</v>
      </c>
      <c r="AJ191" s="20" t="s">
        <v>3996</v>
      </c>
      <c r="AK191" s="20" t="s">
        <v>3997</v>
      </c>
      <c r="AL191" s="20" t="s">
        <v>3998</v>
      </c>
      <c r="AM191" s="8" t="s">
        <v>3984</v>
      </c>
      <c r="AN191" s="8" t="s">
        <v>4036</v>
      </c>
      <c r="AO191" s="46" t="s">
        <v>4013</v>
      </c>
    </row>
    <row r="192" spans="1:41" x14ac:dyDescent="0.25">
      <c r="A192" s="1" t="s">
        <v>813</v>
      </c>
      <c r="B192" s="1" t="s">
        <v>17</v>
      </c>
      <c r="C192" s="1" t="s">
        <v>3981</v>
      </c>
      <c r="D192" s="1" t="s">
        <v>1285</v>
      </c>
      <c r="E192" s="16">
        <v>204002000000</v>
      </c>
      <c r="F192" s="16" t="s">
        <v>1005</v>
      </c>
      <c r="G192" s="8" t="s">
        <v>201</v>
      </c>
      <c r="H192" s="1">
        <v>2</v>
      </c>
      <c r="I192" s="1" t="s">
        <v>1351</v>
      </c>
      <c r="J192" s="1">
        <v>202</v>
      </c>
      <c r="K192" s="1" t="s">
        <v>1352</v>
      </c>
      <c r="L192" s="1">
        <v>61001002001</v>
      </c>
      <c r="M192" s="1" t="s">
        <v>1363</v>
      </c>
      <c r="N192" s="8">
        <v>1955</v>
      </c>
      <c r="O192" s="8">
        <v>81.099999999999994</v>
      </c>
      <c r="P192" s="8" t="s">
        <v>4017</v>
      </c>
      <c r="Q19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2" s="8" t="s">
        <v>3898</v>
      </c>
      <c r="S192" s="8" t="s">
        <v>2137</v>
      </c>
      <c r="T192" s="8" t="s">
        <v>1382</v>
      </c>
      <c r="V192" s="1" t="s">
        <v>2592</v>
      </c>
      <c r="W192" s="8" t="s">
        <v>2617</v>
      </c>
      <c r="X192" s="19" t="s">
        <v>2691</v>
      </c>
      <c r="AA192" s="20">
        <v>591154.93000000005</v>
      </c>
      <c r="AB192" s="12">
        <f t="shared" si="2"/>
        <v>26725.06</v>
      </c>
      <c r="AC192" s="17">
        <f>ROUND(1.65586^(2*EXP(-((Таблица1[[#This Row],[Площадь, кв.м]]/200)^2))-1),4)</f>
        <v>1.421</v>
      </c>
      <c r="AD1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92" s="21">
        <v>0.21</v>
      </c>
      <c r="AG1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3766.5725000000002</v>
      </c>
      <c r="AH192" s="34">
        <f>ROUND(Таблица1[[#This Row],[УПКС]]*Таблица1[[#This Row],[Площадь, кв.м]],2)</f>
        <v>305469.03000000003</v>
      </c>
      <c r="AI192" s="14">
        <f>Таблица1[[#This Row],[Кадастровая стоимость, руб]]/Таблица1[[#This Row],[Действ. КС]]</f>
        <v>0.5167326101805495</v>
      </c>
      <c r="AJ192" s="20" t="s">
        <v>3996</v>
      </c>
      <c r="AK192" s="20" t="s">
        <v>3997</v>
      </c>
      <c r="AL192" s="20" t="s">
        <v>3998</v>
      </c>
      <c r="AM192" s="8" t="s">
        <v>3984</v>
      </c>
      <c r="AN192" s="8" t="s">
        <v>4036</v>
      </c>
      <c r="AO192" s="46" t="s">
        <v>4013</v>
      </c>
    </row>
    <row r="193" spans="1:41" x14ac:dyDescent="0.25">
      <c r="A193" s="1" t="s">
        <v>514</v>
      </c>
      <c r="B193" s="1" t="s">
        <v>17</v>
      </c>
      <c r="C193" s="1" t="s">
        <v>3981</v>
      </c>
      <c r="D193" s="1" t="s">
        <v>1285</v>
      </c>
      <c r="E193" s="16">
        <v>204002000000</v>
      </c>
      <c r="F193" s="16" t="s">
        <v>1005</v>
      </c>
      <c r="G193" s="8" t="s">
        <v>201</v>
      </c>
      <c r="H193" s="1">
        <v>2</v>
      </c>
      <c r="I193" s="1" t="s">
        <v>1351</v>
      </c>
      <c r="J193" s="1">
        <v>202</v>
      </c>
      <c r="K193" s="1" t="s">
        <v>1352</v>
      </c>
      <c r="L193" s="1">
        <v>61001002001</v>
      </c>
      <c r="M193" s="1" t="s">
        <v>1363</v>
      </c>
      <c r="N193" s="8">
        <v>1957</v>
      </c>
      <c r="O193" s="8">
        <v>38.299999999999997</v>
      </c>
      <c r="P193" s="8" t="s">
        <v>4009</v>
      </c>
      <c r="Q19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3" s="8" t="s">
        <v>3898</v>
      </c>
      <c r="S193" s="8" t="s">
        <v>1854</v>
      </c>
      <c r="T193" s="8" t="s">
        <v>1382</v>
      </c>
      <c r="V193" s="1" t="s">
        <v>2592</v>
      </c>
      <c r="W193" s="8" t="s">
        <v>2617</v>
      </c>
      <c r="X193" s="19" t="s">
        <v>2710</v>
      </c>
      <c r="AA193" s="20">
        <v>320828.81</v>
      </c>
      <c r="AB193" s="12">
        <f t="shared" si="2"/>
        <v>26725.06</v>
      </c>
      <c r="AC193" s="17">
        <f>ROUND(1.65586^(2*EXP(-((Таблица1[[#This Row],[Площадь, кв.м]]/200)^2))-1),4)</f>
        <v>1.5968</v>
      </c>
      <c r="AD1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93" s="21">
        <v>1</v>
      </c>
      <c r="AG1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20765.79</v>
      </c>
      <c r="AH193" s="34">
        <f>ROUND(Таблица1[[#This Row],[УПКС]]*Таблица1[[#This Row],[Площадь, кв.м]],2)</f>
        <v>795329.76</v>
      </c>
      <c r="AI193" s="14">
        <f>Таблица1[[#This Row],[Кадастровая стоимость, руб]]/Таблица1[[#This Row],[Действ. КС]]</f>
        <v>2.4789848517656505</v>
      </c>
      <c r="AJ193" s="20" t="s">
        <v>3996</v>
      </c>
      <c r="AK193" s="20" t="s">
        <v>3997</v>
      </c>
      <c r="AL193" s="20" t="s">
        <v>3998</v>
      </c>
      <c r="AM193" s="8" t="s">
        <v>3984</v>
      </c>
      <c r="AN193" s="8" t="s">
        <v>4036</v>
      </c>
      <c r="AO193" s="46" t="s">
        <v>4013</v>
      </c>
    </row>
    <row r="194" spans="1:41" x14ac:dyDescent="0.25">
      <c r="A194" s="1" t="s">
        <v>568</v>
      </c>
      <c r="B194" s="1" t="s">
        <v>17</v>
      </c>
      <c r="C194" s="1" t="s">
        <v>3981</v>
      </c>
      <c r="D194" s="1" t="s">
        <v>1285</v>
      </c>
      <c r="E194" s="16">
        <v>204002000000</v>
      </c>
      <c r="F194" s="16" t="s">
        <v>1005</v>
      </c>
      <c r="G194" s="8" t="s">
        <v>201</v>
      </c>
      <c r="H194" s="1">
        <v>2</v>
      </c>
      <c r="I194" s="1" t="s">
        <v>1351</v>
      </c>
      <c r="J194" s="1">
        <v>202</v>
      </c>
      <c r="K194" s="1" t="s">
        <v>1352</v>
      </c>
      <c r="L194" s="1">
        <v>61001002001</v>
      </c>
      <c r="M194" s="1" t="s">
        <v>1363</v>
      </c>
      <c r="N194" s="8">
        <v>1956</v>
      </c>
      <c r="O194" s="8">
        <v>47.8</v>
      </c>
      <c r="P194" s="8" t="s">
        <v>4009</v>
      </c>
      <c r="Q19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4" s="8" t="s">
        <v>3898</v>
      </c>
      <c r="S194" s="8" t="s">
        <v>1905</v>
      </c>
      <c r="T194" s="8" t="s">
        <v>1382</v>
      </c>
      <c r="V194" s="1" t="s">
        <v>2592</v>
      </c>
      <c r="W194" s="8" t="s">
        <v>2617</v>
      </c>
      <c r="X194" s="19" t="s">
        <v>2742</v>
      </c>
      <c r="AA194" s="20">
        <v>400407.76</v>
      </c>
      <c r="AB194" s="12">
        <f t="shared" si="2"/>
        <v>26725.06</v>
      </c>
      <c r="AC194" s="17">
        <f>ROUND(1.65586^(2*EXP(-((Таблица1[[#This Row],[Площадь, кв.м]]/200)^2))-1),4)</f>
        <v>1.5657000000000001</v>
      </c>
      <c r="AD1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94" s="21">
        <v>1</v>
      </c>
      <c r="AG1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19762.482899999999</v>
      </c>
      <c r="AH194" s="34">
        <f>ROUND(Таблица1[[#This Row],[УПКС]]*Таблица1[[#This Row],[Площадь, кв.м]],2)</f>
        <v>944646.68</v>
      </c>
      <c r="AI194" s="14">
        <f>Таблица1[[#This Row],[Кадастровая стоимость, руб]]/Таблица1[[#This Row],[Действ. КС]]</f>
        <v>2.3592117195730671</v>
      </c>
      <c r="AJ194" s="20" t="s">
        <v>3996</v>
      </c>
      <c r="AK194" s="20" t="s">
        <v>3997</v>
      </c>
      <c r="AL194" s="20" t="s">
        <v>3998</v>
      </c>
      <c r="AM194" s="8" t="s">
        <v>3984</v>
      </c>
      <c r="AN194" s="8" t="s">
        <v>4036</v>
      </c>
      <c r="AO194" s="46" t="s">
        <v>4013</v>
      </c>
    </row>
    <row r="195" spans="1:41" x14ac:dyDescent="0.25">
      <c r="A195" s="1" t="s">
        <v>563</v>
      </c>
      <c r="B195" s="1" t="s">
        <v>17</v>
      </c>
      <c r="C195" s="1" t="s">
        <v>3981</v>
      </c>
      <c r="D195" s="1" t="s">
        <v>1285</v>
      </c>
      <c r="E195" s="16">
        <v>204002000000</v>
      </c>
      <c r="F195" s="16" t="s">
        <v>1005</v>
      </c>
      <c r="G195" s="8" t="s">
        <v>201</v>
      </c>
      <c r="H195" s="1">
        <v>2</v>
      </c>
      <c r="I195" s="1" t="s">
        <v>1351</v>
      </c>
      <c r="J195" s="1">
        <v>202</v>
      </c>
      <c r="K195" s="1" t="s">
        <v>1352</v>
      </c>
      <c r="L195" s="1">
        <v>61001002001</v>
      </c>
      <c r="M195" s="1" t="s">
        <v>1363</v>
      </c>
      <c r="N195" s="8">
        <v>1956</v>
      </c>
      <c r="O195" s="8">
        <v>46.7</v>
      </c>
      <c r="P195" s="8" t="s">
        <v>4009</v>
      </c>
      <c r="Q19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5" s="8" t="s">
        <v>3898</v>
      </c>
      <c r="S195" s="8" t="s">
        <v>1900</v>
      </c>
      <c r="T195" s="8" t="s">
        <v>1382</v>
      </c>
      <c r="V195" s="1" t="s">
        <v>2592</v>
      </c>
      <c r="W195" s="8" t="s">
        <v>2617</v>
      </c>
      <c r="X195" s="19" t="s">
        <v>2726</v>
      </c>
      <c r="AA195" s="20">
        <v>391193.35</v>
      </c>
      <c r="AB195" s="12">
        <f t="shared" ref="AB195:AB258" si="3">26725.06</f>
        <v>26725.06</v>
      </c>
      <c r="AC195" s="17">
        <f>ROUND(1.65586^(2*EXP(-((Таблица1[[#This Row],[Площадь, кв.м]]/200)^2))-1),4)</f>
        <v>1.5696000000000001</v>
      </c>
      <c r="AD1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95" s="21">
        <v>1</v>
      </c>
      <c r="AG1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19811.709299999999</v>
      </c>
      <c r="AH195" s="34">
        <f>ROUND(Таблица1[[#This Row],[УПКС]]*Таблица1[[#This Row],[Площадь, кв.м]],2)</f>
        <v>925206.82</v>
      </c>
      <c r="AI195" s="14">
        <f>Таблица1[[#This Row],[Кадастровая стоимость, руб]]/Таблица1[[#This Row],[Действ. КС]]</f>
        <v>2.3650883124674795</v>
      </c>
      <c r="AJ195" s="20" t="s">
        <v>3996</v>
      </c>
      <c r="AK195" s="20" t="s">
        <v>3997</v>
      </c>
      <c r="AL195" s="20" t="s">
        <v>3998</v>
      </c>
      <c r="AM195" s="8" t="s">
        <v>3984</v>
      </c>
      <c r="AN195" s="8" t="s">
        <v>4036</v>
      </c>
      <c r="AO195" s="46" t="s">
        <v>4013</v>
      </c>
    </row>
    <row r="196" spans="1:41" x14ac:dyDescent="0.25">
      <c r="A196" s="1" t="s">
        <v>43</v>
      </c>
      <c r="B196" s="1" t="s">
        <v>21</v>
      </c>
      <c r="C196" s="1" t="s">
        <v>3981</v>
      </c>
      <c r="D196" s="1" t="s">
        <v>1285</v>
      </c>
      <c r="E196" s="16">
        <v>204003000000</v>
      </c>
      <c r="F196" s="16" t="s">
        <v>1339</v>
      </c>
      <c r="G196" s="8" t="s">
        <v>1338</v>
      </c>
      <c r="H196" s="1">
        <v>2</v>
      </c>
      <c r="I196" s="1" t="s">
        <v>1349</v>
      </c>
      <c r="J196" s="1">
        <v>201</v>
      </c>
      <c r="K196" s="1" t="s">
        <v>1350</v>
      </c>
      <c r="L196" s="1">
        <v>61001006003</v>
      </c>
      <c r="M196" s="1" t="s">
        <v>1361</v>
      </c>
      <c r="N196" s="8">
        <v>1990</v>
      </c>
      <c r="O196" s="8">
        <v>275.5</v>
      </c>
      <c r="P196" s="8" t="s">
        <v>4009</v>
      </c>
      <c r="Q19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6" s="8" t="s">
        <v>3898</v>
      </c>
      <c r="S196" s="8" t="s">
        <v>1412</v>
      </c>
      <c r="T196" s="8" t="s">
        <v>1382</v>
      </c>
      <c r="U196" s="18"/>
      <c r="V196" s="1" t="s">
        <v>2592</v>
      </c>
      <c r="W196" s="8" t="s">
        <v>2617</v>
      </c>
      <c r="X196" s="19" t="s">
        <v>2707</v>
      </c>
      <c r="AA196" s="20">
        <v>13403240.300000001</v>
      </c>
      <c r="AB196" s="12">
        <f t="shared" si="3"/>
        <v>26725.06</v>
      </c>
      <c r="AC196" s="17">
        <f>ROUND(1.65586^(2*EXP(-((Таблица1[[#This Row],[Площадь, кв.м]]/200)^2))-1),4)</f>
        <v>0.70250000000000001</v>
      </c>
      <c r="AD1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196" s="21">
        <v>1</v>
      </c>
      <c r="AG1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21495.8851</v>
      </c>
      <c r="AH196" s="34">
        <f>ROUND(Таблица1[[#This Row],[УПКС]]*Таблица1[[#This Row],[Площадь, кв.м]],2)</f>
        <v>5922116.3499999996</v>
      </c>
      <c r="AI196" s="14">
        <f>Таблица1[[#This Row],[Кадастровая стоимость, руб]]/Таблица1[[#This Row],[Действ. КС]]</f>
        <v>0.4418421379791273</v>
      </c>
      <c r="AJ196" s="20" t="s">
        <v>3996</v>
      </c>
      <c r="AK196" s="20" t="s">
        <v>3997</v>
      </c>
      <c r="AL196" s="20" t="s">
        <v>3998</v>
      </c>
      <c r="AM196" s="8" t="s">
        <v>3984</v>
      </c>
      <c r="AN196" s="8" t="s">
        <v>4036</v>
      </c>
      <c r="AO196" s="46" t="s">
        <v>4013</v>
      </c>
    </row>
    <row r="197" spans="1:41" x14ac:dyDescent="0.25">
      <c r="A197" s="1" t="s">
        <v>844</v>
      </c>
      <c r="B197" s="1" t="s">
        <v>17</v>
      </c>
      <c r="C197" s="1" t="s">
        <v>3981</v>
      </c>
      <c r="D197" s="1" t="s">
        <v>1285</v>
      </c>
      <c r="E197" s="16">
        <v>204002000000</v>
      </c>
      <c r="F197" s="16" t="s">
        <v>1005</v>
      </c>
      <c r="G197" s="8" t="s">
        <v>201</v>
      </c>
      <c r="H197" s="1">
        <v>2</v>
      </c>
      <c r="I197" s="1" t="s">
        <v>1351</v>
      </c>
      <c r="J197" s="1">
        <v>202</v>
      </c>
      <c r="K197" s="1" t="s">
        <v>1352</v>
      </c>
      <c r="L197" s="1">
        <v>61001002001</v>
      </c>
      <c r="M197" s="1" t="s">
        <v>1363</v>
      </c>
      <c r="N197" s="8">
        <v>1963</v>
      </c>
      <c r="O197" s="8">
        <v>88.2</v>
      </c>
      <c r="P197" s="8" t="s">
        <v>4009</v>
      </c>
      <c r="Q19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7" s="8" t="s">
        <v>3898</v>
      </c>
      <c r="S197" s="8" t="s">
        <v>2165</v>
      </c>
      <c r="T197" s="8" t="s">
        <v>1382</v>
      </c>
      <c r="U197" s="18"/>
      <c r="V197" s="1" t="s">
        <v>2592</v>
      </c>
      <c r="W197" s="8" t="s">
        <v>2617</v>
      </c>
      <c r="X197" s="19" t="s">
        <v>2775</v>
      </c>
      <c r="AA197" s="20">
        <v>642908.56999999995</v>
      </c>
      <c r="AB197" s="12">
        <f t="shared" si="3"/>
        <v>26725.06</v>
      </c>
      <c r="AC197" s="17">
        <f>ROUND(1.65586^(2*EXP(-((Таблица1[[#This Row],[Площадь, кв.м]]/200)^2))-1),4)</f>
        <v>1.3855</v>
      </c>
      <c r="AD1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97" s="21">
        <v>1</v>
      </c>
      <c r="AG1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19077.7893</v>
      </c>
      <c r="AH197" s="34">
        <f>ROUND(Таблица1[[#This Row],[УПКС]]*Таблица1[[#This Row],[Площадь, кв.м]],2)</f>
        <v>1682661.02</v>
      </c>
      <c r="AI197" s="14">
        <f>Таблица1[[#This Row],[Кадастровая стоимость, руб]]/Таблица1[[#This Row],[Действ. КС]]</f>
        <v>2.6172633225281166</v>
      </c>
      <c r="AJ197" s="20" t="s">
        <v>3996</v>
      </c>
      <c r="AK197" s="20" t="s">
        <v>3997</v>
      </c>
      <c r="AL197" s="20" t="s">
        <v>3998</v>
      </c>
      <c r="AM197" s="8" t="s">
        <v>3984</v>
      </c>
      <c r="AN197" s="8" t="s">
        <v>4036</v>
      </c>
      <c r="AO197" s="46" t="s">
        <v>4013</v>
      </c>
    </row>
    <row r="198" spans="1:41" x14ac:dyDescent="0.25">
      <c r="A198" s="1" t="s">
        <v>1151</v>
      </c>
      <c r="B198" s="1" t="s">
        <v>56</v>
      </c>
      <c r="C198" s="1" t="s">
        <v>3981</v>
      </c>
      <c r="D198" s="1" t="s">
        <v>1285</v>
      </c>
      <c r="E198" s="16">
        <v>204002000000</v>
      </c>
      <c r="F198" s="16" t="s">
        <v>1005</v>
      </c>
      <c r="G198" s="8" t="s">
        <v>201</v>
      </c>
      <c r="H198" s="1">
        <v>2</v>
      </c>
      <c r="I198" s="1" t="s">
        <v>1351</v>
      </c>
      <c r="J198" s="1">
        <v>202</v>
      </c>
      <c r="K198" s="1" t="s">
        <v>1352</v>
      </c>
      <c r="L198" s="1">
        <v>61001002004</v>
      </c>
      <c r="M198" s="1" t="s">
        <v>1367</v>
      </c>
      <c r="N198" s="8">
        <v>1954</v>
      </c>
      <c r="O198" s="8">
        <v>111.7</v>
      </c>
      <c r="P198" s="8" t="s">
        <v>4009</v>
      </c>
      <c r="Q19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8" s="8" t="s">
        <v>3898</v>
      </c>
      <c r="S198" s="8" t="s">
        <v>2460</v>
      </c>
      <c r="T198" s="8" t="s">
        <v>1382</v>
      </c>
      <c r="U198" s="18"/>
      <c r="V198" s="1" t="s">
        <v>2592</v>
      </c>
      <c r="W198" s="8" t="s">
        <v>2617</v>
      </c>
      <c r="X198" s="19" t="s">
        <v>2711</v>
      </c>
      <c r="AA198" s="20">
        <v>5130511.6900000004</v>
      </c>
      <c r="AB198" s="12">
        <f t="shared" si="3"/>
        <v>26725.06</v>
      </c>
      <c r="AC198" s="17">
        <f>ROUND(1.65586^(2*EXP(-((Таблица1[[#This Row],[Площадь, кв.м]]/200)^2))-1),4)</f>
        <v>1.2637</v>
      </c>
      <c r="AD1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98" s="21">
        <v>1</v>
      </c>
      <c r="AG1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15950.597</v>
      </c>
      <c r="AH198" s="34">
        <f>ROUND(Таблица1[[#This Row],[УПКС]]*Таблица1[[#This Row],[Площадь, кв.м]],2)</f>
        <v>1781681.68</v>
      </c>
      <c r="AI198" s="14">
        <f>Таблица1[[#This Row],[Кадастровая стоимость, руб]]/Таблица1[[#This Row],[Действ. КС]]</f>
        <v>0.34727173187670873</v>
      </c>
      <c r="AJ198" s="20" t="s">
        <v>3996</v>
      </c>
      <c r="AK198" s="20" t="s">
        <v>3997</v>
      </c>
      <c r="AL198" s="20" t="s">
        <v>3998</v>
      </c>
      <c r="AM198" s="8" t="s">
        <v>3984</v>
      </c>
      <c r="AN198" s="8" t="s">
        <v>4036</v>
      </c>
      <c r="AO198" s="46" t="s">
        <v>4013</v>
      </c>
    </row>
    <row r="199" spans="1:41" x14ac:dyDescent="0.25">
      <c r="A199" s="1" t="s">
        <v>848</v>
      </c>
      <c r="B199" s="1" t="s">
        <v>21</v>
      </c>
      <c r="C199" s="1" t="s">
        <v>3981</v>
      </c>
      <c r="D199" s="1" t="s">
        <v>1285</v>
      </c>
      <c r="E199" s="16">
        <v>204002000000</v>
      </c>
      <c r="F199" s="16" t="s">
        <v>1005</v>
      </c>
      <c r="G199" s="8" t="s">
        <v>201</v>
      </c>
      <c r="H199" s="1">
        <v>2</v>
      </c>
      <c r="I199" s="1" t="s">
        <v>1351</v>
      </c>
      <c r="J199" s="1">
        <v>202</v>
      </c>
      <c r="K199" s="1" t="s">
        <v>1352</v>
      </c>
      <c r="L199" s="1">
        <v>61001002000</v>
      </c>
      <c r="M199" s="1" t="s">
        <v>1364</v>
      </c>
      <c r="N199" s="8">
        <v>2005</v>
      </c>
      <c r="O199" s="8">
        <v>88.6</v>
      </c>
      <c r="P199" s="8" t="s">
        <v>4009</v>
      </c>
      <c r="Q19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99" s="8" t="s">
        <v>3898</v>
      </c>
      <c r="S199" s="8" t="s">
        <v>2168</v>
      </c>
      <c r="T199" s="8" t="s">
        <v>1382</v>
      </c>
      <c r="U199" s="18"/>
      <c r="V199" s="1" t="s">
        <v>2592</v>
      </c>
      <c r="W199" s="8" t="s">
        <v>2617</v>
      </c>
      <c r="X199" s="19" t="s">
        <v>2747</v>
      </c>
      <c r="AA199" s="20">
        <v>951296.99</v>
      </c>
      <c r="AB199" s="12">
        <f t="shared" si="3"/>
        <v>26725.06</v>
      </c>
      <c r="AC199" s="17">
        <f>ROUND(1.65586^(2*EXP(-((Таблица1[[#This Row],[Площадь, кв.м]]/200)^2))-1),4)</f>
        <v>1.3835</v>
      </c>
      <c r="AD1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199" s="21">
        <v>1</v>
      </c>
      <c r="AG1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51329.840400000001</v>
      </c>
      <c r="AH199" s="34">
        <f>ROUND(Таблица1[[#This Row],[УПКС]]*Таблица1[[#This Row],[Площадь, кв.м]],2)</f>
        <v>4547823.8600000003</v>
      </c>
      <c r="AI199" s="14">
        <f>Таблица1[[#This Row],[Кадастровая стоимость, руб]]/Таблица1[[#This Row],[Действ. КС]]</f>
        <v>4.7806562070589544</v>
      </c>
      <c r="AJ199" s="20" t="s">
        <v>3996</v>
      </c>
      <c r="AK199" s="20" t="s">
        <v>3997</v>
      </c>
      <c r="AL199" s="20" t="s">
        <v>3998</v>
      </c>
      <c r="AM199" s="8" t="s">
        <v>3984</v>
      </c>
      <c r="AN199" s="8" t="s">
        <v>4036</v>
      </c>
      <c r="AO199" s="46" t="s">
        <v>4013</v>
      </c>
    </row>
    <row r="200" spans="1:41" x14ac:dyDescent="0.25">
      <c r="A200" s="1" t="s">
        <v>755</v>
      </c>
      <c r="B200" s="1" t="s">
        <v>17</v>
      </c>
      <c r="C200" s="1" t="s">
        <v>3981</v>
      </c>
      <c r="D200" s="1" t="s">
        <v>1285</v>
      </c>
      <c r="E200" s="16">
        <v>204002000000</v>
      </c>
      <c r="F200" s="16" t="s">
        <v>1005</v>
      </c>
      <c r="G200" s="8" t="s">
        <v>201</v>
      </c>
      <c r="H200" s="1">
        <v>2</v>
      </c>
      <c r="I200" s="1" t="s">
        <v>1351</v>
      </c>
      <c r="J200" s="1">
        <v>202</v>
      </c>
      <c r="K200" s="1" t="s">
        <v>1352</v>
      </c>
      <c r="L200" s="1">
        <v>61001002001</v>
      </c>
      <c r="M200" s="1" t="s">
        <v>1363</v>
      </c>
      <c r="N200" s="8">
        <v>1959</v>
      </c>
      <c r="O200" s="8">
        <v>73.099999999999994</v>
      </c>
      <c r="P200" s="8" t="s">
        <v>4009</v>
      </c>
      <c r="Q20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0" s="8" t="s">
        <v>3898</v>
      </c>
      <c r="S200" s="8" t="s">
        <v>2083</v>
      </c>
      <c r="T200" s="8" t="s">
        <v>1382</v>
      </c>
      <c r="V200" s="1" t="s">
        <v>2592</v>
      </c>
      <c r="W200" s="8" t="s">
        <v>2617</v>
      </c>
      <c r="X200" s="19" t="s">
        <v>2716</v>
      </c>
      <c r="AA200" s="20">
        <v>532841.44999999995</v>
      </c>
      <c r="AB200" s="12">
        <f t="shared" si="3"/>
        <v>26725.06</v>
      </c>
      <c r="AC200" s="17">
        <f>ROUND(1.65586^(2*EXP(-((Таблица1[[#This Row],[Площадь, кв.м]]/200)^2))-1),4)</f>
        <v>1.4596</v>
      </c>
      <c r="AD2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00" s="21">
        <v>1</v>
      </c>
      <c r="AG2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19539.8361</v>
      </c>
      <c r="AH200" s="34">
        <f>ROUND(Таблица1[[#This Row],[УПКС]]*Таблица1[[#This Row],[Площадь, кв.м]],2)</f>
        <v>1428362.02</v>
      </c>
      <c r="AI200" s="14">
        <f>Таблица1[[#This Row],[Кадастровая стоимость, руб]]/Таблица1[[#This Row],[Действ. КС]]</f>
        <v>2.6806511017489352</v>
      </c>
      <c r="AJ200" s="20" t="s">
        <v>3996</v>
      </c>
      <c r="AK200" s="20" t="s">
        <v>3997</v>
      </c>
      <c r="AL200" s="20" t="s">
        <v>3998</v>
      </c>
      <c r="AM200" s="8" t="s">
        <v>3984</v>
      </c>
      <c r="AN200" s="8" t="s">
        <v>4036</v>
      </c>
      <c r="AO200" s="46" t="s">
        <v>4013</v>
      </c>
    </row>
    <row r="201" spans="1:41" x14ac:dyDescent="0.25">
      <c r="A201" s="1" t="s">
        <v>335</v>
      </c>
      <c r="B201" s="1" t="s">
        <v>17</v>
      </c>
      <c r="C201" s="1" t="s">
        <v>3981</v>
      </c>
      <c r="D201" s="1" t="s">
        <v>1285</v>
      </c>
      <c r="E201" s="16">
        <v>204002000000</v>
      </c>
      <c r="F201" s="16" t="s">
        <v>1005</v>
      </c>
      <c r="G201" s="8" t="s">
        <v>201</v>
      </c>
      <c r="H201" s="1">
        <v>2</v>
      </c>
      <c r="I201" s="1" t="s">
        <v>1351</v>
      </c>
      <c r="J201" s="1">
        <v>202</v>
      </c>
      <c r="K201" s="1" t="s">
        <v>1352</v>
      </c>
      <c r="L201" s="1">
        <v>61001005000</v>
      </c>
      <c r="M201" s="1" t="s">
        <v>1358</v>
      </c>
      <c r="N201" s="8">
        <v>2010</v>
      </c>
      <c r="O201" s="8">
        <v>198</v>
      </c>
      <c r="P201" s="8" t="s">
        <v>4009</v>
      </c>
      <c r="Q20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1" s="8" t="s">
        <v>3898</v>
      </c>
      <c r="S201" s="8" t="s">
        <v>1682</v>
      </c>
      <c r="T201" s="8" t="s">
        <v>1382</v>
      </c>
      <c r="U201" s="18"/>
      <c r="V201" s="1" t="s">
        <v>2592</v>
      </c>
      <c r="W201" s="8" t="s">
        <v>2617</v>
      </c>
      <c r="X201" s="19" t="s">
        <v>2713</v>
      </c>
      <c r="AA201" s="20">
        <v>2420378.23</v>
      </c>
      <c r="AB201" s="12">
        <f t="shared" si="3"/>
        <v>26725.06</v>
      </c>
      <c r="AC201" s="17">
        <f>ROUND(1.65586^(2*EXP(-((Таблица1[[#This Row],[Площадь, кв.м]]/200)^2))-1),4)</f>
        <v>0.88180000000000003</v>
      </c>
      <c r="AD2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01" s="21">
        <v>1</v>
      </c>
      <c r="AG2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33390.606299999999</v>
      </c>
      <c r="AH201" s="34">
        <f>ROUND(Таблица1[[#This Row],[УПКС]]*Таблица1[[#This Row],[Площадь, кв.м]],2)</f>
        <v>6611340.0499999998</v>
      </c>
      <c r="AI201" s="14">
        <f>Таблица1[[#This Row],[Кадастровая стоимость, руб]]/Таблица1[[#This Row],[Действ. КС]]</f>
        <v>2.7315317779899217</v>
      </c>
      <c r="AJ201" s="20" t="s">
        <v>3996</v>
      </c>
      <c r="AK201" s="20" t="s">
        <v>3997</v>
      </c>
      <c r="AL201" s="20" t="s">
        <v>3998</v>
      </c>
      <c r="AM201" s="8" t="s">
        <v>3984</v>
      </c>
      <c r="AN201" s="8" t="s">
        <v>4036</v>
      </c>
      <c r="AO201" s="46" t="s">
        <v>4013</v>
      </c>
    </row>
    <row r="202" spans="1:41" x14ac:dyDescent="0.25">
      <c r="A202" s="1" t="s">
        <v>326</v>
      </c>
      <c r="B202" s="1" t="s">
        <v>17</v>
      </c>
      <c r="C202" s="1" t="s">
        <v>3981</v>
      </c>
      <c r="D202" s="1" t="s">
        <v>1285</v>
      </c>
      <c r="E202" s="16">
        <v>204002000000</v>
      </c>
      <c r="F202" s="16" t="s">
        <v>1005</v>
      </c>
      <c r="G202" s="8" t="s">
        <v>201</v>
      </c>
      <c r="H202" s="1">
        <v>2</v>
      </c>
      <c r="I202" s="1" t="s">
        <v>1351</v>
      </c>
      <c r="J202" s="1">
        <v>202</v>
      </c>
      <c r="K202" s="1" t="s">
        <v>1352</v>
      </c>
      <c r="L202" s="1">
        <v>61001005000</v>
      </c>
      <c r="M202" s="1" t="s">
        <v>1358</v>
      </c>
      <c r="N202" s="8">
        <v>2015</v>
      </c>
      <c r="O202" s="8">
        <v>188</v>
      </c>
      <c r="P202" s="8" t="s">
        <v>4009</v>
      </c>
      <c r="Q20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2" s="8" t="s">
        <v>3898</v>
      </c>
      <c r="S202" s="8" t="s">
        <v>1673</v>
      </c>
      <c r="T202" s="8" t="s">
        <v>1382</v>
      </c>
      <c r="U202" s="18"/>
      <c r="V202" s="1" t="s">
        <v>2592</v>
      </c>
      <c r="W202" s="8" t="s">
        <v>2617</v>
      </c>
      <c r="X202" s="19" t="s">
        <v>2758</v>
      </c>
      <c r="AA202" s="20">
        <v>1574825.24</v>
      </c>
      <c r="AB202" s="12">
        <f t="shared" si="3"/>
        <v>26725.06</v>
      </c>
      <c r="AC202" s="17">
        <f>ROUND(1.65586^(2*EXP(-((Таблица1[[#This Row],[Площадь, кв.м]]/200)^2))-1),4)</f>
        <v>0.9163</v>
      </c>
      <c r="AD2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02" s="21">
        <v>1</v>
      </c>
      <c r="AG2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35047.472500000003</v>
      </c>
      <c r="AH202" s="34">
        <f>ROUND(Таблица1[[#This Row],[УПКС]]*Таблица1[[#This Row],[Площадь, кв.м]],2)</f>
        <v>6588924.8300000001</v>
      </c>
      <c r="AI202" s="14">
        <f>Таблица1[[#This Row],[Кадастровая стоимость, руб]]/Таблица1[[#This Row],[Действ. КС]]</f>
        <v>4.1839085776908176</v>
      </c>
      <c r="AJ202" s="20" t="s">
        <v>3996</v>
      </c>
      <c r="AK202" s="20" t="s">
        <v>3997</v>
      </c>
      <c r="AL202" s="20" t="s">
        <v>3998</v>
      </c>
      <c r="AM202" s="8" t="s">
        <v>3984</v>
      </c>
      <c r="AN202" s="8" t="s">
        <v>4036</v>
      </c>
      <c r="AO202" s="46" t="s">
        <v>4013</v>
      </c>
    </row>
    <row r="203" spans="1:41" x14ac:dyDescent="0.25">
      <c r="A203" s="1" t="s">
        <v>1020</v>
      </c>
      <c r="B203" s="1" t="s">
        <v>17</v>
      </c>
      <c r="C203" s="1" t="s">
        <v>3981</v>
      </c>
      <c r="D203" s="1" t="s">
        <v>1285</v>
      </c>
      <c r="E203" s="16">
        <v>204002000000</v>
      </c>
      <c r="F203" s="16" t="s">
        <v>1005</v>
      </c>
      <c r="G203" s="8" t="s">
        <v>201</v>
      </c>
      <c r="H203" s="1">
        <v>2</v>
      </c>
      <c r="I203" s="1" t="s">
        <v>1351</v>
      </c>
      <c r="J203" s="1">
        <v>202</v>
      </c>
      <c r="K203" s="1" t="s">
        <v>1352</v>
      </c>
      <c r="L203" s="1">
        <v>61001002001</v>
      </c>
      <c r="M203" s="1" t="s">
        <v>1363</v>
      </c>
      <c r="N203" s="8">
        <v>1994</v>
      </c>
      <c r="O203" s="8">
        <v>150.80000000000001</v>
      </c>
      <c r="P203" s="8" t="s">
        <v>4009</v>
      </c>
      <c r="Q20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3" s="8" t="s">
        <v>3898</v>
      </c>
      <c r="S203" s="8" t="s">
        <v>2337</v>
      </c>
      <c r="T203" s="8" t="s">
        <v>1382</v>
      </c>
      <c r="U203" s="18"/>
      <c r="V203" s="1" t="s">
        <v>2592</v>
      </c>
      <c r="W203" s="8" t="s">
        <v>2617</v>
      </c>
      <c r="X203" s="19" t="s">
        <v>2834</v>
      </c>
      <c r="AA203" s="20">
        <v>1992458.91</v>
      </c>
      <c r="AB203" s="12">
        <f t="shared" si="3"/>
        <v>26725.06</v>
      </c>
      <c r="AC203" s="17">
        <f>ROUND(1.65586^(2*EXP(-((Таблица1[[#This Row],[Площадь, кв.м]]/200)^2))-1),4)</f>
        <v>1.0691999999999999</v>
      </c>
      <c r="AD2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203" s="21">
        <v>1</v>
      </c>
      <c r="AG2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35170.327899999997</v>
      </c>
      <c r="AH203" s="34">
        <f>ROUND(Таблица1[[#This Row],[УПКС]]*Таблица1[[#This Row],[Площадь, кв.м]],2)</f>
        <v>5303685.45</v>
      </c>
      <c r="AI203" s="14">
        <f>Таблица1[[#This Row],[Кадастровая стоимость, руб]]/Таблица1[[#This Row],[Действ. КС]]</f>
        <v>2.6618794612933825</v>
      </c>
      <c r="AJ203" s="20" t="s">
        <v>3996</v>
      </c>
      <c r="AK203" s="20" t="s">
        <v>3997</v>
      </c>
      <c r="AL203" s="20" t="s">
        <v>3998</v>
      </c>
      <c r="AM203" s="8" t="s">
        <v>3984</v>
      </c>
      <c r="AN203" s="8" t="s">
        <v>4036</v>
      </c>
      <c r="AO203" s="46" t="s">
        <v>4013</v>
      </c>
    </row>
    <row r="204" spans="1:41" x14ac:dyDescent="0.25">
      <c r="A204" s="1" t="s">
        <v>826</v>
      </c>
      <c r="B204" s="1" t="s">
        <v>21</v>
      </c>
      <c r="C204" s="1" t="s">
        <v>3981</v>
      </c>
      <c r="D204" s="1" t="s">
        <v>1285</v>
      </c>
      <c r="E204" s="16">
        <v>204002000000</v>
      </c>
      <c r="F204" s="16" t="s">
        <v>1005</v>
      </c>
      <c r="G204" s="8" t="s">
        <v>201</v>
      </c>
      <c r="H204" s="1">
        <v>2</v>
      </c>
      <c r="I204" s="1" t="s">
        <v>1351</v>
      </c>
      <c r="J204" s="1">
        <v>202</v>
      </c>
      <c r="K204" s="1" t="s">
        <v>1352</v>
      </c>
      <c r="L204" s="1">
        <v>61001002001</v>
      </c>
      <c r="M204" s="1" t="s">
        <v>1363</v>
      </c>
      <c r="N204" s="8">
        <v>1960</v>
      </c>
      <c r="O204" s="8">
        <v>82.8</v>
      </c>
      <c r="P204" s="8" t="s">
        <v>4009</v>
      </c>
      <c r="Q20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4" s="8" t="s">
        <v>3898</v>
      </c>
      <c r="S204" s="8" t="s">
        <v>2148</v>
      </c>
      <c r="T204" s="8" t="s">
        <v>1382</v>
      </c>
      <c r="V204" s="1" t="s">
        <v>2592</v>
      </c>
      <c r="W204" s="8" t="s">
        <v>2617</v>
      </c>
      <c r="X204" s="19" t="s">
        <v>2700</v>
      </c>
      <c r="AA204" s="20">
        <v>603546.81999999995</v>
      </c>
      <c r="AB204" s="12">
        <f t="shared" si="3"/>
        <v>26725.06</v>
      </c>
      <c r="AC204" s="17">
        <f>ROUND(1.65586^(2*EXP(-((Таблица1[[#This Row],[Площадь, кв.м]]/200)^2))-1),4)</f>
        <v>1.4126000000000001</v>
      </c>
      <c r="AD2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04" s="21">
        <v>1</v>
      </c>
      <c r="AG2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18910.641599999999</v>
      </c>
      <c r="AH204" s="34">
        <f>ROUND(Таблица1[[#This Row],[УПКС]]*Таблица1[[#This Row],[Площадь, кв.м]],2)</f>
        <v>1565801.12</v>
      </c>
      <c r="AI204" s="14">
        <f>Таблица1[[#This Row],[Кадастровая стоимость, руб]]/Таблица1[[#This Row],[Действ. КС]]</f>
        <v>2.5943324827724221</v>
      </c>
      <c r="AJ204" s="20" t="s">
        <v>3996</v>
      </c>
      <c r="AK204" s="20" t="s">
        <v>3997</v>
      </c>
      <c r="AL204" s="20" t="s">
        <v>3998</v>
      </c>
      <c r="AM204" s="8" t="s">
        <v>3984</v>
      </c>
      <c r="AN204" s="8" t="s">
        <v>4036</v>
      </c>
      <c r="AO204" s="46" t="s">
        <v>4013</v>
      </c>
    </row>
    <row r="205" spans="1:41" x14ac:dyDescent="0.25">
      <c r="A205" s="1" t="s">
        <v>922</v>
      </c>
      <c r="B205" s="1" t="s">
        <v>17</v>
      </c>
      <c r="C205" s="1" t="s">
        <v>3981</v>
      </c>
      <c r="D205" s="1" t="s">
        <v>1285</v>
      </c>
      <c r="E205" s="16">
        <v>204002000000</v>
      </c>
      <c r="F205" s="16" t="s">
        <v>1005</v>
      </c>
      <c r="G205" s="8" t="s">
        <v>201</v>
      </c>
      <c r="H205" s="1">
        <v>2</v>
      </c>
      <c r="I205" s="1" t="s">
        <v>1351</v>
      </c>
      <c r="J205" s="1">
        <v>202</v>
      </c>
      <c r="K205" s="1" t="s">
        <v>1352</v>
      </c>
      <c r="L205" s="1">
        <v>61001002001</v>
      </c>
      <c r="M205" s="1" t="s">
        <v>1363</v>
      </c>
      <c r="N205" s="8">
        <v>1957</v>
      </c>
      <c r="O205" s="8">
        <v>107</v>
      </c>
      <c r="P205" s="8" t="s">
        <v>4009</v>
      </c>
      <c r="Q20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5" s="8" t="s">
        <v>3898</v>
      </c>
      <c r="S205" s="8" t="s">
        <v>2241</v>
      </c>
      <c r="T205" s="8" t="s">
        <v>1382</v>
      </c>
      <c r="U205" s="18"/>
      <c r="V205" s="1" t="s">
        <v>2592</v>
      </c>
      <c r="W205" s="8" t="s">
        <v>2617</v>
      </c>
      <c r="X205" s="19" t="s">
        <v>2706</v>
      </c>
      <c r="AA205" s="20">
        <v>770980.87</v>
      </c>
      <c r="AB205" s="12">
        <f t="shared" si="3"/>
        <v>26725.06</v>
      </c>
      <c r="AC205" s="17">
        <f>ROUND(1.65586^(2*EXP(-((Таблица1[[#This Row],[Площадь, кв.м]]/200)^2))-1),4)</f>
        <v>1.2882</v>
      </c>
      <c r="AD2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05" s="21">
        <v>1</v>
      </c>
      <c r="AG2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16752.561799999999</v>
      </c>
      <c r="AH205" s="34">
        <f>ROUND(Таблица1[[#This Row],[УПКС]]*Таблица1[[#This Row],[Площадь, кв.м]],2)</f>
        <v>1792524.11</v>
      </c>
      <c r="AI205" s="14">
        <f>Таблица1[[#This Row],[Кадастровая стоимость, руб]]/Таблица1[[#This Row],[Действ. КС]]</f>
        <v>2.3249916823487462</v>
      </c>
      <c r="AJ205" s="20" t="s">
        <v>3996</v>
      </c>
      <c r="AK205" s="20" t="s">
        <v>3997</v>
      </c>
      <c r="AL205" s="20" t="s">
        <v>3998</v>
      </c>
      <c r="AM205" s="8" t="s">
        <v>3984</v>
      </c>
      <c r="AN205" s="8" t="s">
        <v>4036</v>
      </c>
      <c r="AO205" s="46" t="s">
        <v>4013</v>
      </c>
    </row>
    <row r="206" spans="1:41" x14ac:dyDescent="0.25">
      <c r="A206" s="1" t="s">
        <v>685</v>
      </c>
      <c r="B206" s="1" t="s">
        <v>21</v>
      </c>
      <c r="C206" s="1" t="s">
        <v>3981</v>
      </c>
      <c r="D206" s="1" t="s">
        <v>1285</v>
      </c>
      <c r="E206" s="16">
        <v>204002000000</v>
      </c>
      <c r="F206" s="16" t="s">
        <v>1005</v>
      </c>
      <c r="G206" s="8" t="s">
        <v>201</v>
      </c>
      <c r="H206" s="1">
        <v>2</v>
      </c>
      <c r="I206" s="1" t="s">
        <v>1351</v>
      </c>
      <c r="J206" s="1">
        <v>202</v>
      </c>
      <c r="K206" s="1" t="s">
        <v>1352</v>
      </c>
      <c r="L206" s="1">
        <v>61001002001</v>
      </c>
      <c r="M206" s="1" t="s">
        <v>1363</v>
      </c>
      <c r="N206" s="8">
        <v>1959</v>
      </c>
      <c r="O206" s="8">
        <v>63.6</v>
      </c>
      <c r="P206" s="8" t="s">
        <v>4009</v>
      </c>
      <c r="Q20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6" s="8" t="s">
        <v>3898</v>
      </c>
      <c r="S206" s="8" t="s">
        <v>2017</v>
      </c>
      <c r="T206" s="8" t="s">
        <v>1382</v>
      </c>
      <c r="V206" s="1" t="s">
        <v>2592</v>
      </c>
      <c r="W206" s="8" t="s">
        <v>2617</v>
      </c>
      <c r="X206" s="19" t="s">
        <v>2724</v>
      </c>
      <c r="AA206" s="20">
        <v>463593.93</v>
      </c>
      <c r="AB206" s="12">
        <f t="shared" si="3"/>
        <v>26725.06</v>
      </c>
      <c r="AC206" s="17">
        <f>ROUND(1.65586^(2*EXP(-((Таблица1[[#This Row],[Площадь, кв.м]]/200)^2))-1),4)</f>
        <v>1.5027999999999999</v>
      </c>
      <c r="AD2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06" s="21">
        <v>1</v>
      </c>
      <c r="AG2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20118.159500000002</v>
      </c>
      <c r="AH206" s="34">
        <f>ROUND(Таблица1[[#This Row],[УПКС]]*Таблица1[[#This Row],[Площадь, кв.м]],2)</f>
        <v>1279514.94</v>
      </c>
      <c r="AI206" s="14">
        <f>Таблица1[[#This Row],[Кадастровая стоимость, руб]]/Таблица1[[#This Row],[Действ. КС]]</f>
        <v>2.7599907099732732</v>
      </c>
      <c r="AJ206" s="20" t="s">
        <v>3996</v>
      </c>
      <c r="AK206" s="20" t="s">
        <v>3997</v>
      </c>
      <c r="AL206" s="20" t="s">
        <v>3998</v>
      </c>
      <c r="AM206" s="8" t="s">
        <v>3984</v>
      </c>
      <c r="AN206" s="8" t="s">
        <v>4036</v>
      </c>
      <c r="AO206" s="46" t="s">
        <v>4013</v>
      </c>
    </row>
    <row r="207" spans="1:41" x14ac:dyDescent="0.25">
      <c r="A207" s="1" t="s">
        <v>546</v>
      </c>
      <c r="B207" s="1" t="s">
        <v>17</v>
      </c>
      <c r="C207" s="1" t="s">
        <v>3981</v>
      </c>
      <c r="D207" s="1" t="s">
        <v>1285</v>
      </c>
      <c r="E207" s="16">
        <v>204002000000</v>
      </c>
      <c r="F207" s="16" t="s">
        <v>1005</v>
      </c>
      <c r="G207" s="8" t="s">
        <v>201</v>
      </c>
      <c r="H207" s="1">
        <v>2</v>
      </c>
      <c r="I207" s="1" t="s">
        <v>1351</v>
      </c>
      <c r="J207" s="1">
        <v>202</v>
      </c>
      <c r="K207" s="1" t="s">
        <v>1352</v>
      </c>
      <c r="L207" s="1">
        <v>61001002001</v>
      </c>
      <c r="M207" s="1" t="s">
        <v>1363</v>
      </c>
      <c r="N207" s="8">
        <v>1954</v>
      </c>
      <c r="O207" s="8">
        <v>43.1</v>
      </c>
      <c r="P207" s="8" t="s">
        <v>4009</v>
      </c>
      <c r="Q20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7" s="8" t="s">
        <v>3898</v>
      </c>
      <c r="S207" s="8" t="s">
        <v>1884</v>
      </c>
      <c r="T207" s="8" t="s">
        <v>1382</v>
      </c>
      <c r="V207" s="1" t="s">
        <v>2592</v>
      </c>
      <c r="W207" s="8" t="s">
        <v>2617</v>
      </c>
      <c r="X207" s="19" t="s">
        <v>2729</v>
      </c>
      <c r="AA207" s="20">
        <v>361037.12</v>
      </c>
      <c r="AB207" s="12">
        <f t="shared" si="3"/>
        <v>26725.06</v>
      </c>
      <c r="AC207" s="17">
        <f>ROUND(1.65586^(2*EXP(-((Таблица1[[#This Row],[Площадь, кв.м]]/200)^2))-1),4)</f>
        <v>1.5818000000000001</v>
      </c>
      <c r="AD2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207" s="21">
        <v>1</v>
      </c>
      <c r="AG2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19965.699400000001</v>
      </c>
      <c r="AH207" s="34">
        <f>ROUND(Таблица1[[#This Row],[УПКС]]*Таблица1[[#This Row],[Площадь, кв.м]],2)</f>
        <v>860521.64</v>
      </c>
      <c r="AI207" s="14">
        <f>Таблица1[[#This Row],[Кадастровая стоимость, руб]]/Таблица1[[#This Row],[Действ. КС]]</f>
        <v>2.3834713726943093</v>
      </c>
      <c r="AJ207" s="20" t="s">
        <v>3996</v>
      </c>
      <c r="AK207" s="20" t="s">
        <v>3997</v>
      </c>
      <c r="AL207" s="20" t="s">
        <v>3998</v>
      </c>
      <c r="AM207" s="8" t="s">
        <v>3984</v>
      </c>
      <c r="AN207" s="8" t="s">
        <v>4036</v>
      </c>
      <c r="AO207" s="46" t="s">
        <v>4013</v>
      </c>
    </row>
    <row r="208" spans="1:41" x14ac:dyDescent="0.25">
      <c r="A208" s="1" t="s">
        <v>626</v>
      </c>
      <c r="B208" s="1" t="s">
        <v>17</v>
      </c>
      <c r="C208" s="1" t="s">
        <v>3981</v>
      </c>
      <c r="D208" s="1" t="s">
        <v>1285</v>
      </c>
      <c r="E208" s="16">
        <v>204002000000</v>
      </c>
      <c r="F208" s="16" t="s">
        <v>1005</v>
      </c>
      <c r="G208" s="8" t="s">
        <v>201</v>
      </c>
      <c r="H208" s="1">
        <v>2</v>
      </c>
      <c r="I208" s="1" t="s">
        <v>1351</v>
      </c>
      <c r="J208" s="1">
        <v>202</v>
      </c>
      <c r="K208" s="1" t="s">
        <v>1352</v>
      </c>
      <c r="L208" s="1">
        <v>61001002001</v>
      </c>
      <c r="M208" s="1" t="s">
        <v>1363</v>
      </c>
      <c r="N208" s="8">
        <v>1960</v>
      </c>
      <c r="O208" s="8">
        <v>55.7</v>
      </c>
      <c r="P208" s="8" t="s">
        <v>4009</v>
      </c>
      <c r="Q20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8" s="8" t="s">
        <v>3899</v>
      </c>
      <c r="S208" s="8" t="s">
        <v>1961</v>
      </c>
      <c r="T208" s="8" t="s">
        <v>1382</v>
      </c>
      <c r="V208" s="1" t="s">
        <v>2592</v>
      </c>
      <c r="W208" s="8" t="s">
        <v>2608</v>
      </c>
      <c r="X208" s="19" t="s">
        <v>2790</v>
      </c>
      <c r="AA208" s="20">
        <v>466677.19</v>
      </c>
      <c r="AB208" s="12">
        <f t="shared" si="3"/>
        <v>26725.06</v>
      </c>
      <c r="AC208" s="17">
        <f>ROUND(1.65586^(2*EXP(-((Таблица1[[#This Row],[Площадь, кв.м]]/200)^2))-1),4)</f>
        <v>1.5358000000000001</v>
      </c>
      <c r="AD2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08" s="21">
        <v>1</v>
      </c>
      <c r="AG2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20559.934399999998</v>
      </c>
      <c r="AH208" s="34">
        <f>ROUND(Таблица1[[#This Row],[УПКС]]*Таблица1[[#This Row],[Площадь, кв.м]],2)</f>
        <v>1145188.3500000001</v>
      </c>
      <c r="AI208" s="14">
        <f>Таблица1[[#This Row],[Кадастровая стоимость, руб]]/Таблица1[[#This Row],[Действ. КС]]</f>
        <v>2.4539196998250548</v>
      </c>
      <c r="AJ208" s="20" t="s">
        <v>3996</v>
      </c>
      <c r="AK208" s="20" t="s">
        <v>3997</v>
      </c>
      <c r="AL208" s="20" t="s">
        <v>3998</v>
      </c>
      <c r="AM208" s="8" t="s">
        <v>3984</v>
      </c>
      <c r="AN208" s="8" t="s">
        <v>4036</v>
      </c>
      <c r="AO208" s="46" t="s">
        <v>4013</v>
      </c>
    </row>
    <row r="209" spans="1:41" x14ac:dyDescent="0.25">
      <c r="A209" s="1" t="s">
        <v>107</v>
      </c>
      <c r="B209" s="1" t="s">
        <v>17</v>
      </c>
      <c r="C209" s="1" t="s">
        <v>3981</v>
      </c>
      <c r="D209" s="1" t="s">
        <v>1285</v>
      </c>
      <c r="E209" s="16">
        <v>204002000000</v>
      </c>
      <c r="F209" s="16" t="s">
        <v>1005</v>
      </c>
      <c r="G209" s="8" t="s">
        <v>1338</v>
      </c>
      <c r="H209" s="1">
        <v>2</v>
      </c>
      <c r="I209" s="1" t="s">
        <v>1349</v>
      </c>
      <c r="J209" s="1">
        <v>201</v>
      </c>
      <c r="K209" s="1" t="s">
        <v>1350</v>
      </c>
      <c r="L209" s="1">
        <v>61001002001</v>
      </c>
      <c r="M209" s="1" t="s">
        <v>1363</v>
      </c>
      <c r="N209" s="8">
        <v>1955</v>
      </c>
      <c r="O209" s="8">
        <v>222.4</v>
      </c>
      <c r="P209" s="8" t="s">
        <v>4009</v>
      </c>
      <c r="Q20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09" s="8" t="s">
        <v>3899</v>
      </c>
      <c r="S209" s="8" t="s">
        <v>1468</v>
      </c>
      <c r="T209" s="8" t="s">
        <v>1382</v>
      </c>
      <c r="U209" s="18"/>
      <c r="V209" s="1" t="s">
        <v>2592</v>
      </c>
      <c r="W209" s="8" t="s">
        <v>2608</v>
      </c>
      <c r="X209" s="19" t="s">
        <v>2732</v>
      </c>
      <c r="Y209" s="8" t="s">
        <v>2586</v>
      </c>
      <c r="Z209" s="8" t="s">
        <v>2934</v>
      </c>
      <c r="AA209" s="20">
        <v>1603127.76</v>
      </c>
      <c r="AB209" s="12">
        <f t="shared" si="3"/>
        <v>26725.06</v>
      </c>
      <c r="AC209" s="17">
        <f>ROUND(1.65586^(2*EXP(-((Таблица1[[#This Row],[Площадь, кв.м]]/200)^2))-1),4)</f>
        <v>0.80940000000000001</v>
      </c>
      <c r="AD2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209" s="21">
        <v>1</v>
      </c>
      <c r="AG2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10216.3593</v>
      </c>
      <c r="AH209" s="34">
        <f>ROUND(Таблица1[[#This Row],[УПКС]]*Таблица1[[#This Row],[Площадь, кв.м]],2)</f>
        <v>2272118.31</v>
      </c>
      <c r="AI209" s="14">
        <f>Таблица1[[#This Row],[Кадастровая стоимость, руб]]/Таблица1[[#This Row],[Действ. КС]]</f>
        <v>1.4173033283385974</v>
      </c>
      <c r="AJ209" s="20" t="s">
        <v>3996</v>
      </c>
      <c r="AK209" s="20" t="s">
        <v>3997</v>
      </c>
      <c r="AL209" s="20" t="s">
        <v>3998</v>
      </c>
      <c r="AM209" s="8" t="s">
        <v>3984</v>
      </c>
      <c r="AN209" s="8" t="s">
        <v>4036</v>
      </c>
      <c r="AO209" s="46" t="s">
        <v>4013</v>
      </c>
    </row>
    <row r="210" spans="1:41" x14ac:dyDescent="0.25">
      <c r="A210" s="1" t="s">
        <v>597</v>
      </c>
      <c r="B210" s="1" t="s">
        <v>17</v>
      </c>
      <c r="C210" s="1" t="s">
        <v>3981</v>
      </c>
      <c r="D210" s="1" t="s">
        <v>1285</v>
      </c>
      <c r="E210" s="16">
        <v>204002000000</v>
      </c>
      <c r="F210" s="16" t="s">
        <v>1005</v>
      </c>
      <c r="G210" s="8" t="s">
        <v>201</v>
      </c>
      <c r="H210" s="1">
        <v>2</v>
      </c>
      <c r="I210" s="1" t="s">
        <v>1351</v>
      </c>
      <c r="J210" s="1">
        <v>202</v>
      </c>
      <c r="K210" s="1" t="s">
        <v>1352</v>
      </c>
      <c r="L210" s="1">
        <v>61001002001</v>
      </c>
      <c r="M210" s="1" t="s">
        <v>1363</v>
      </c>
      <c r="N210" s="8">
        <v>1974</v>
      </c>
      <c r="O210" s="8">
        <v>51.5</v>
      </c>
      <c r="P210" s="8" t="s">
        <v>4009</v>
      </c>
      <c r="Q21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0" s="8" t="s">
        <v>3899</v>
      </c>
      <c r="S210" s="8" t="s">
        <v>1932</v>
      </c>
      <c r="T210" s="8" t="s">
        <v>1382</v>
      </c>
      <c r="V210" s="1" t="s">
        <v>2592</v>
      </c>
      <c r="W210" s="8" t="s">
        <v>2608</v>
      </c>
      <c r="X210" s="19" t="s">
        <v>2700</v>
      </c>
      <c r="AA210" s="20">
        <v>431401.66</v>
      </c>
      <c r="AB210" s="12">
        <f t="shared" si="3"/>
        <v>26725.06</v>
      </c>
      <c r="AC210" s="17">
        <f>ROUND(1.65586^(2*EXP(-((Таблица1[[#This Row],[Площадь, кв.м]]/200)^2))-1),4)</f>
        <v>1.5521</v>
      </c>
      <c r="AD2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0.48</v>
      </c>
      <c r="AF210" s="21">
        <v>1</v>
      </c>
      <c r="AG2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28495.740900000001</v>
      </c>
      <c r="AH210" s="34">
        <f>ROUND(Таблица1[[#This Row],[УПКС]]*Таблица1[[#This Row],[Площадь, кв.м]],2)</f>
        <v>1467530.66</v>
      </c>
      <c r="AI210" s="14">
        <f>Таблица1[[#This Row],[Кадастровая стоимость, руб]]/Таблица1[[#This Row],[Действ. КС]]</f>
        <v>3.4017733265096846</v>
      </c>
      <c r="AJ210" s="20" t="s">
        <v>3996</v>
      </c>
      <c r="AK210" s="20" t="s">
        <v>3997</v>
      </c>
      <c r="AL210" s="20" t="s">
        <v>3998</v>
      </c>
      <c r="AM210" s="8" t="s">
        <v>3984</v>
      </c>
      <c r="AN210" s="8" t="s">
        <v>4036</v>
      </c>
      <c r="AO210" s="46" t="s">
        <v>4013</v>
      </c>
    </row>
    <row r="211" spans="1:41" x14ac:dyDescent="0.25">
      <c r="A211" s="1" t="s">
        <v>886</v>
      </c>
      <c r="B211" s="1" t="s">
        <v>21</v>
      </c>
      <c r="C211" s="1" t="s">
        <v>3981</v>
      </c>
      <c r="D211" s="1" t="s">
        <v>1285</v>
      </c>
      <c r="E211" s="16">
        <v>204002000000</v>
      </c>
      <c r="F211" s="16" t="s">
        <v>1005</v>
      </c>
      <c r="G211" s="8" t="s">
        <v>201</v>
      </c>
      <c r="H211" s="1">
        <v>2</v>
      </c>
      <c r="I211" s="1" t="s">
        <v>1351</v>
      </c>
      <c r="J211" s="1">
        <v>202</v>
      </c>
      <c r="K211" s="1" t="s">
        <v>1352</v>
      </c>
      <c r="L211" s="1">
        <v>61001002001</v>
      </c>
      <c r="M211" s="1" t="s">
        <v>1363</v>
      </c>
      <c r="N211" s="8">
        <v>1955</v>
      </c>
      <c r="O211" s="8">
        <v>96.8</v>
      </c>
      <c r="P211" s="8" t="s">
        <v>4009</v>
      </c>
      <c r="Q21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1" s="8" t="s">
        <v>3899</v>
      </c>
      <c r="S211" s="8" t="s">
        <v>2206</v>
      </c>
      <c r="T211" s="8" t="s">
        <v>1382</v>
      </c>
      <c r="U211" s="18"/>
      <c r="V211" s="1" t="s">
        <v>2592</v>
      </c>
      <c r="W211" s="8" t="s">
        <v>2608</v>
      </c>
      <c r="X211" s="19" t="s">
        <v>2737</v>
      </c>
      <c r="AA211" s="20">
        <v>697485.5</v>
      </c>
      <c r="AB211" s="12">
        <f t="shared" si="3"/>
        <v>26725.06</v>
      </c>
      <c r="AC211" s="17">
        <f>ROUND(1.65586^(2*EXP(-((Таблица1[[#This Row],[Площадь, кв.м]]/200)^2))-1),4)</f>
        <v>1.3412999999999999</v>
      </c>
      <c r="AD2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211" s="21">
        <v>1</v>
      </c>
      <c r="AG2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16930.075000000001</v>
      </c>
      <c r="AH211" s="34">
        <f>ROUND(Таблица1[[#This Row],[УПКС]]*Таблица1[[#This Row],[Площадь, кв.м]],2)</f>
        <v>1638831.26</v>
      </c>
      <c r="AI211" s="14">
        <f>Таблица1[[#This Row],[Кадастровая стоимость, руб]]/Таблица1[[#This Row],[Действ. КС]]</f>
        <v>2.3496277126908014</v>
      </c>
      <c r="AJ211" s="20" t="s">
        <v>3996</v>
      </c>
      <c r="AK211" s="20" t="s">
        <v>3997</v>
      </c>
      <c r="AL211" s="20" t="s">
        <v>3998</v>
      </c>
      <c r="AM211" s="8" t="s">
        <v>3984</v>
      </c>
      <c r="AN211" s="8" t="s">
        <v>4036</v>
      </c>
      <c r="AO211" s="46" t="s">
        <v>4013</v>
      </c>
    </row>
    <row r="212" spans="1:41" x14ac:dyDescent="0.25">
      <c r="A212" s="1" t="s">
        <v>306</v>
      </c>
      <c r="B212" s="1" t="s">
        <v>17</v>
      </c>
      <c r="C212" s="1" t="s">
        <v>3981</v>
      </c>
      <c r="D212" s="1" t="s">
        <v>1285</v>
      </c>
      <c r="E212" s="16">
        <v>204002000000</v>
      </c>
      <c r="F212" s="16" t="s">
        <v>1005</v>
      </c>
      <c r="G212" s="8" t="s">
        <v>201</v>
      </c>
      <c r="H212" s="1">
        <v>2</v>
      </c>
      <c r="I212" s="1" t="s">
        <v>1351</v>
      </c>
      <c r="J212" s="1">
        <v>202</v>
      </c>
      <c r="K212" s="1" t="s">
        <v>1352</v>
      </c>
      <c r="L212" s="1">
        <v>61001008000</v>
      </c>
      <c r="M212" s="1" t="s">
        <v>1368</v>
      </c>
      <c r="N212" s="8">
        <v>1994</v>
      </c>
      <c r="O212" s="8">
        <v>174.7</v>
      </c>
      <c r="P212" s="8" t="s">
        <v>4009</v>
      </c>
      <c r="Q21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2" s="8" t="s">
        <v>3899</v>
      </c>
      <c r="S212" s="8" t="s">
        <v>1653</v>
      </c>
      <c r="T212" s="8" t="s">
        <v>1382</v>
      </c>
      <c r="U212" s="18"/>
      <c r="V212" s="1" t="s">
        <v>2592</v>
      </c>
      <c r="W212" s="8" t="s">
        <v>2608</v>
      </c>
      <c r="X212" s="19" t="s">
        <v>2758</v>
      </c>
      <c r="AA212" s="20">
        <v>7551490.9900000002</v>
      </c>
      <c r="AB212" s="12">
        <f t="shared" si="3"/>
        <v>26725.06</v>
      </c>
      <c r="AC212" s="17">
        <f>ROUND(1.65586^(2*EXP(-((Таблица1[[#This Row],[Площадь, кв.м]]/200)^2))-1),4)</f>
        <v>0.96650000000000003</v>
      </c>
      <c r="AD2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212" s="21">
        <v>1</v>
      </c>
      <c r="AG2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31792.108100000001</v>
      </c>
      <c r="AH212" s="34">
        <f>ROUND(Таблица1[[#This Row],[УПКС]]*Таблица1[[#This Row],[Площадь, кв.м]],2)</f>
        <v>5554081.29</v>
      </c>
      <c r="AI212" s="14">
        <f>Таблица1[[#This Row],[Кадастровая стоимость, руб]]/Таблица1[[#This Row],[Действ. КС]]</f>
        <v>0.7354946589163579</v>
      </c>
      <c r="AJ212" s="20" t="s">
        <v>3996</v>
      </c>
      <c r="AK212" s="20" t="s">
        <v>3997</v>
      </c>
      <c r="AL212" s="20" t="s">
        <v>3998</v>
      </c>
      <c r="AM212" s="8" t="s">
        <v>3984</v>
      </c>
      <c r="AN212" s="8" t="s">
        <v>4036</v>
      </c>
      <c r="AO212" s="46" t="s">
        <v>4013</v>
      </c>
    </row>
    <row r="213" spans="1:41" x14ac:dyDescent="0.25">
      <c r="A213" s="1" t="s">
        <v>771</v>
      </c>
      <c r="B213" s="1" t="s">
        <v>21</v>
      </c>
      <c r="C213" s="1" t="s">
        <v>3981</v>
      </c>
      <c r="D213" s="1" t="s">
        <v>1285</v>
      </c>
      <c r="E213" s="16">
        <v>204002000000</v>
      </c>
      <c r="F213" s="16" t="s">
        <v>1005</v>
      </c>
      <c r="G213" s="8" t="s">
        <v>201</v>
      </c>
      <c r="H213" s="1">
        <v>2</v>
      </c>
      <c r="I213" s="1" t="s">
        <v>1351</v>
      </c>
      <c r="J213" s="1">
        <v>202</v>
      </c>
      <c r="K213" s="1" t="s">
        <v>1352</v>
      </c>
      <c r="L213" s="1">
        <v>61001002001</v>
      </c>
      <c r="M213" s="1" t="s">
        <v>1363</v>
      </c>
      <c r="N213" s="8">
        <v>1958</v>
      </c>
      <c r="O213" s="8">
        <v>75.099999999999994</v>
      </c>
      <c r="P213" s="8" t="s">
        <v>4009</v>
      </c>
      <c r="Q21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3" s="8" t="s">
        <v>3899</v>
      </c>
      <c r="S213" s="8" t="s">
        <v>2099</v>
      </c>
      <c r="T213" s="8" t="s">
        <v>1382</v>
      </c>
      <c r="V213" s="1" t="s">
        <v>2592</v>
      </c>
      <c r="W213" s="8" t="s">
        <v>2608</v>
      </c>
      <c r="X213" s="19" t="s">
        <v>2746</v>
      </c>
      <c r="AA213" s="20">
        <v>547419.88</v>
      </c>
      <c r="AB213" s="12">
        <f t="shared" si="3"/>
        <v>26725.06</v>
      </c>
      <c r="AC213" s="17">
        <f>ROUND(1.65586^(2*EXP(-((Таблица1[[#This Row],[Площадь, кв.м]]/200)^2))-1),4)</f>
        <v>1.4501999999999999</v>
      </c>
      <c r="AD2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13" s="21">
        <v>1</v>
      </c>
      <c r="AG2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18859.3115</v>
      </c>
      <c r="AH213" s="34">
        <f>ROUND(Таблица1[[#This Row],[УПКС]]*Таблица1[[#This Row],[Площадь, кв.м]],2)</f>
        <v>1416334.29</v>
      </c>
      <c r="AI213" s="14">
        <f>Таблица1[[#This Row],[Кадастровая стоимость, руб]]/Таблица1[[#This Row],[Действ. КС]]</f>
        <v>2.5872905638721049</v>
      </c>
      <c r="AJ213" s="20" t="s">
        <v>3996</v>
      </c>
      <c r="AK213" s="20" t="s">
        <v>3997</v>
      </c>
      <c r="AL213" s="20" t="s">
        <v>3998</v>
      </c>
      <c r="AM213" s="8" t="s">
        <v>3984</v>
      </c>
      <c r="AN213" s="8" t="s">
        <v>4036</v>
      </c>
      <c r="AO213" s="46" t="s">
        <v>4013</v>
      </c>
    </row>
    <row r="214" spans="1:41" x14ac:dyDescent="0.25">
      <c r="A214" s="1" t="s">
        <v>1106</v>
      </c>
      <c r="B214" s="1" t="s">
        <v>56</v>
      </c>
      <c r="C214" s="1" t="s">
        <v>3981</v>
      </c>
      <c r="D214" s="1" t="s">
        <v>1285</v>
      </c>
      <c r="E214" s="16">
        <v>204002000000</v>
      </c>
      <c r="F214" s="16" t="s">
        <v>1005</v>
      </c>
      <c r="G214" s="8" t="s">
        <v>201</v>
      </c>
      <c r="H214" s="1">
        <v>2</v>
      </c>
      <c r="I214" s="1" t="s">
        <v>1351</v>
      </c>
      <c r="J214" s="1">
        <v>202</v>
      </c>
      <c r="K214" s="1" t="s">
        <v>1352</v>
      </c>
      <c r="L214" s="1">
        <v>61001002002</v>
      </c>
      <c r="M214" s="1" t="s">
        <v>1365</v>
      </c>
      <c r="N214" s="8">
        <v>1959</v>
      </c>
      <c r="O214" s="8">
        <v>35.6</v>
      </c>
      <c r="P214" s="8" t="s">
        <v>4009</v>
      </c>
      <c r="Q21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4" s="8" t="s">
        <v>3899</v>
      </c>
      <c r="S214" s="8" t="s">
        <v>2417</v>
      </c>
      <c r="T214" s="8" t="s">
        <v>1382</v>
      </c>
      <c r="V214" s="1" t="s">
        <v>2592</v>
      </c>
      <c r="W214" s="8" t="s">
        <v>2608</v>
      </c>
      <c r="X214" s="19" t="s">
        <v>2745</v>
      </c>
      <c r="AA214" s="20">
        <v>1812660.51</v>
      </c>
      <c r="AB214" s="12">
        <f t="shared" si="3"/>
        <v>26725.06</v>
      </c>
      <c r="AC214" s="17">
        <f>ROUND(1.65586^(2*EXP(-((Таблица1[[#This Row],[Площадь, кв.м]]/200)^2))-1),4)</f>
        <v>1.6046</v>
      </c>
      <c r="AD2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14" s="21">
        <v>1</v>
      </c>
      <c r="AG2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21480.968000000001</v>
      </c>
      <c r="AH214" s="34">
        <f>ROUND(Таблица1[[#This Row],[УПКС]]*Таблица1[[#This Row],[Площадь, кв.м]],2)</f>
        <v>764722.46</v>
      </c>
      <c r="AI214" s="14">
        <f>Таблица1[[#This Row],[Кадастровая стоимость, руб]]/Таблица1[[#This Row],[Действ. КС]]</f>
        <v>0.42187847960564878</v>
      </c>
      <c r="AJ214" s="20" t="s">
        <v>3996</v>
      </c>
      <c r="AK214" s="20" t="s">
        <v>3997</v>
      </c>
      <c r="AL214" s="20" t="s">
        <v>3998</v>
      </c>
      <c r="AM214" s="8" t="s">
        <v>3984</v>
      </c>
      <c r="AN214" s="8" t="s">
        <v>4036</v>
      </c>
      <c r="AO214" s="46" t="s">
        <v>4013</v>
      </c>
    </row>
    <row r="215" spans="1:41" x14ac:dyDescent="0.25">
      <c r="A215" s="1" t="s">
        <v>515</v>
      </c>
      <c r="B215" s="1" t="s">
        <v>21</v>
      </c>
      <c r="C215" s="1" t="s">
        <v>3981</v>
      </c>
      <c r="D215" s="1" t="s">
        <v>1285</v>
      </c>
      <c r="E215" s="16">
        <v>204002000000</v>
      </c>
      <c r="F215" s="16" t="s">
        <v>1005</v>
      </c>
      <c r="G215" s="8" t="s">
        <v>201</v>
      </c>
      <c r="H215" s="1">
        <v>2</v>
      </c>
      <c r="I215" s="1" t="s">
        <v>1351</v>
      </c>
      <c r="J215" s="1">
        <v>202</v>
      </c>
      <c r="K215" s="1" t="s">
        <v>1352</v>
      </c>
      <c r="L215" s="1">
        <v>61001002001</v>
      </c>
      <c r="M215" s="1" t="s">
        <v>1363</v>
      </c>
      <c r="N215" s="8">
        <v>1959</v>
      </c>
      <c r="O215" s="8">
        <v>38.4</v>
      </c>
      <c r="P215" s="8" t="s">
        <v>4009</v>
      </c>
      <c r="Q21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5" s="8" t="s">
        <v>3899</v>
      </c>
      <c r="S215" s="8" t="s">
        <v>1855</v>
      </c>
      <c r="T215" s="8" t="s">
        <v>1382</v>
      </c>
      <c r="V215" s="1" t="s">
        <v>2592</v>
      </c>
      <c r="W215" s="8" t="s">
        <v>2608</v>
      </c>
      <c r="X215" s="19" t="s">
        <v>2719</v>
      </c>
      <c r="AA215" s="20">
        <v>321666.48</v>
      </c>
      <c r="AB215" s="12">
        <f t="shared" si="3"/>
        <v>26725.06</v>
      </c>
      <c r="AC215" s="17">
        <f>ROUND(1.65586^(2*EXP(-((Таблица1[[#This Row],[Площадь, кв.м]]/200)^2))-1),4)</f>
        <v>1.5965</v>
      </c>
      <c r="AD2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15" s="21">
        <v>1</v>
      </c>
      <c r="AG2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21372.5324</v>
      </c>
      <c r="AH215" s="34">
        <f>ROUND(Таблица1[[#This Row],[УПКС]]*Таблица1[[#This Row],[Площадь, кв.м]],2)</f>
        <v>820705.24</v>
      </c>
      <c r="AI215" s="14">
        <f>Таблица1[[#This Row],[Кадастровая стоимость, руб]]/Таблица1[[#This Row],[Действ. КС]]</f>
        <v>2.5514167345009029</v>
      </c>
      <c r="AJ215" s="20" t="s">
        <v>3996</v>
      </c>
      <c r="AK215" s="20" t="s">
        <v>3997</v>
      </c>
      <c r="AL215" s="20" t="s">
        <v>3998</v>
      </c>
      <c r="AM215" s="8" t="s">
        <v>3984</v>
      </c>
      <c r="AN215" s="8" t="s">
        <v>4036</v>
      </c>
      <c r="AO215" s="46" t="s">
        <v>4013</v>
      </c>
    </row>
    <row r="216" spans="1:41" x14ac:dyDescent="0.25">
      <c r="A216" s="1" t="s">
        <v>312</v>
      </c>
      <c r="B216" s="1" t="s">
        <v>21</v>
      </c>
      <c r="C216" s="1" t="s">
        <v>3981</v>
      </c>
      <c r="D216" s="1" t="s">
        <v>1285</v>
      </c>
      <c r="E216" s="16">
        <v>204002000000</v>
      </c>
      <c r="F216" s="16" t="s">
        <v>1005</v>
      </c>
      <c r="G216" s="8" t="s">
        <v>201</v>
      </c>
      <c r="H216" s="1">
        <v>2</v>
      </c>
      <c r="I216" s="1" t="s">
        <v>1351</v>
      </c>
      <c r="J216" s="1">
        <v>202</v>
      </c>
      <c r="K216" s="1" t="s">
        <v>1352</v>
      </c>
      <c r="L216" s="1">
        <v>61001006003</v>
      </c>
      <c r="M216" s="1" t="s">
        <v>1361</v>
      </c>
      <c r="N216" s="8">
        <v>1963</v>
      </c>
      <c r="O216" s="8">
        <v>179.1</v>
      </c>
      <c r="P216" s="8" t="s">
        <v>4009</v>
      </c>
      <c r="Q21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6" s="8" t="s">
        <v>3899</v>
      </c>
      <c r="S216" s="8" t="s">
        <v>1659</v>
      </c>
      <c r="T216" s="8" t="s">
        <v>1382</v>
      </c>
      <c r="U216" s="18"/>
      <c r="V216" s="1" t="s">
        <v>2592</v>
      </c>
      <c r="W216" s="8" t="s">
        <v>2608</v>
      </c>
      <c r="X216" s="19" t="s">
        <v>2711</v>
      </c>
      <c r="AA216" s="20">
        <v>691508.68</v>
      </c>
      <c r="AB216" s="12">
        <f t="shared" si="3"/>
        <v>26725.06</v>
      </c>
      <c r="AC216" s="17">
        <f>ROUND(1.65586^(2*EXP(-((Таблица1[[#This Row],[Площадь, кв.м]]/200)^2))-1),4)</f>
        <v>0.94930000000000003</v>
      </c>
      <c r="AD2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216" s="21">
        <v>1</v>
      </c>
      <c r="AG2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13071.4871</v>
      </c>
      <c r="AH216" s="34">
        <f>ROUND(Таблица1[[#This Row],[УПКС]]*Таблица1[[#This Row],[Площадь, кв.м]],2)</f>
        <v>2341103.34</v>
      </c>
      <c r="AI216" s="14">
        <f>Таблица1[[#This Row],[Кадастровая стоимость, руб]]/Таблица1[[#This Row],[Действ. КС]]</f>
        <v>3.3855010178614093</v>
      </c>
      <c r="AJ216" s="20" t="s">
        <v>3996</v>
      </c>
      <c r="AK216" s="20" t="s">
        <v>3997</v>
      </c>
      <c r="AL216" s="20" t="s">
        <v>3998</v>
      </c>
      <c r="AM216" s="8" t="s">
        <v>3984</v>
      </c>
      <c r="AN216" s="8" t="s">
        <v>4036</v>
      </c>
      <c r="AO216" s="46" t="s">
        <v>4013</v>
      </c>
    </row>
    <row r="217" spans="1:41" x14ac:dyDescent="0.25">
      <c r="A217" s="1" t="s">
        <v>705</v>
      </c>
      <c r="B217" s="1" t="s">
        <v>21</v>
      </c>
      <c r="C217" s="1" t="s">
        <v>3981</v>
      </c>
      <c r="D217" s="1" t="s">
        <v>1285</v>
      </c>
      <c r="E217" s="16">
        <v>204002000000</v>
      </c>
      <c r="F217" s="16" t="s">
        <v>1005</v>
      </c>
      <c r="G217" s="8" t="s">
        <v>201</v>
      </c>
      <c r="H217" s="1">
        <v>2</v>
      </c>
      <c r="I217" s="1" t="s">
        <v>1351</v>
      </c>
      <c r="J217" s="1">
        <v>202</v>
      </c>
      <c r="K217" s="1" t="s">
        <v>1352</v>
      </c>
      <c r="L217" s="1">
        <v>61001002001</v>
      </c>
      <c r="M217" s="1" t="s">
        <v>1363</v>
      </c>
      <c r="N217" s="8">
        <v>1957</v>
      </c>
      <c r="O217" s="8">
        <v>65.599999999999994</v>
      </c>
      <c r="P217" s="8" t="s">
        <v>4009</v>
      </c>
      <c r="Q21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7" s="8" t="s">
        <v>3899</v>
      </c>
      <c r="S217" s="8" t="s">
        <v>2034</v>
      </c>
      <c r="T217" s="8" t="s">
        <v>1382</v>
      </c>
      <c r="V217" s="1" t="s">
        <v>2592</v>
      </c>
      <c r="W217" s="8" t="s">
        <v>2608</v>
      </c>
      <c r="X217" s="19" t="s">
        <v>2732</v>
      </c>
      <c r="AA217" s="20">
        <v>478172.36</v>
      </c>
      <c r="AB217" s="12">
        <f t="shared" si="3"/>
        <v>26725.06</v>
      </c>
      <c r="AC217" s="17">
        <f>ROUND(1.65586^(2*EXP(-((Таблица1[[#This Row],[Площадь, кв.м]]/200)^2))-1),4)</f>
        <v>1.494</v>
      </c>
      <c r="AD2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17" s="21">
        <v>1</v>
      </c>
      <c r="AG2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19428.914199999999</v>
      </c>
      <c r="AH217" s="34">
        <f>ROUND(Таблица1[[#This Row],[УПКС]]*Таблица1[[#This Row],[Площадь, кв.м]],2)</f>
        <v>1274536.77</v>
      </c>
      <c r="AI217" s="14">
        <f>Таблица1[[#This Row],[Кадастровая стоимость, руб]]/Таблица1[[#This Row],[Действ. КС]]</f>
        <v>2.6654337988084467</v>
      </c>
      <c r="AJ217" s="20" t="s">
        <v>3996</v>
      </c>
      <c r="AK217" s="20" t="s">
        <v>3997</v>
      </c>
      <c r="AL217" s="20" t="s">
        <v>3998</v>
      </c>
      <c r="AM217" s="8" t="s">
        <v>3984</v>
      </c>
      <c r="AN217" s="8" t="s">
        <v>4036</v>
      </c>
      <c r="AO217" s="46" t="s">
        <v>4013</v>
      </c>
    </row>
    <row r="218" spans="1:41" x14ac:dyDescent="0.25">
      <c r="A218" s="1" t="s">
        <v>828</v>
      </c>
      <c r="B218" s="1" t="s">
        <v>56</v>
      </c>
      <c r="C218" s="1" t="s">
        <v>3981</v>
      </c>
      <c r="D218" s="1" t="s">
        <v>1285</v>
      </c>
      <c r="E218" s="16">
        <v>204002000000</v>
      </c>
      <c r="F218" s="16" t="s">
        <v>1005</v>
      </c>
      <c r="G218" s="8" t="s">
        <v>201</v>
      </c>
      <c r="H218" s="1">
        <v>2</v>
      </c>
      <c r="I218" s="1" t="s">
        <v>1351</v>
      </c>
      <c r="J218" s="1">
        <v>202</v>
      </c>
      <c r="K218" s="1" t="s">
        <v>1352</v>
      </c>
      <c r="L218" s="1">
        <v>61001002001</v>
      </c>
      <c r="M218" s="1" t="s">
        <v>1363</v>
      </c>
      <c r="N218" s="8">
        <v>1958</v>
      </c>
      <c r="O218" s="8">
        <v>83.2</v>
      </c>
      <c r="P218" s="8" t="s">
        <v>4009</v>
      </c>
      <c r="Q21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8" s="8" t="s">
        <v>3899</v>
      </c>
      <c r="S218" s="8" t="s">
        <v>2150</v>
      </c>
      <c r="T218" s="8" t="s">
        <v>1382</v>
      </c>
      <c r="V218" s="1" t="s">
        <v>2592</v>
      </c>
      <c r="W218" s="8" t="s">
        <v>2608</v>
      </c>
      <c r="X218" s="19" t="s">
        <v>2688</v>
      </c>
      <c r="AA218" s="20">
        <v>3433095.74</v>
      </c>
      <c r="AB218" s="12">
        <f t="shared" si="3"/>
        <v>26725.06</v>
      </c>
      <c r="AC218" s="17">
        <f>ROUND(1.65586^(2*EXP(-((Таблица1[[#This Row],[Площадь, кв.м]]/200)^2))-1),4)</f>
        <v>1.4106000000000001</v>
      </c>
      <c r="AD2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18" s="21">
        <v>1</v>
      </c>
      <c r="AG2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18344.328300000001</v>
      </c>
      <c r="AH218" s="34">
        <f>ROUND(Таблица1[[#This Row],[УПКС]]*Таблица1[[#This Row],[Площадь, кв.м]],2)</f>
        <v>1526248.11</v>
      </c>
      <c r="AI218" s="14">
        <f>Таблица1[[#This Row],[Кадастровая стоимость, руб]]/Таблица1[[#This Row],[Действ. КС]]</f>
        <v>0.44456904950748621</v>
      </c>
      <c r="AJ218" s="20" t="s">
        <v>3996</v>
      </c>
      <c r="AK218" s="20" t="s">
        <v>3997</v>
      </c>
      <c r="AL218" s="20" t="s">
        <v>3998</v>
      </c>
      <c r="AM218" s="8" t="s">
        <v>3984</v>
      </c>
      <c r="AN218" s="8" t="s">
        <v>4036</v>
      </c>
      <c r="AO218" s="46" t="s">
        <v>4013</v>
      </c>
    </row>
    <row r="219" spans="1:41" x14ac:dyDescent="0.25">
      <c r="A219" s="1" t="s">
        <v>680</v>
      </c>
      <c r="B219" s="1" t="s">
        <v>17</v>
      </c>
      <c r="C219" s="1" t="s">
        <v>3981</v>
      </c>
      <c r="D219" s="1" t="s">
        <v>1285</v>
      </c>
      <c r="E219" s="16">
        <v>204002000000</v>
      </c>
      <c r="F219" s="16" t="s">
        <v>1005</v>
      </c>
      <c r="G219" s="8" t="s">
        <v>201</v>
      </c>
      <c r="H219" s="1">
        <v>2</v>
      </c>
      <c r="I219" s="1" t="s">
        <v>1351</v>
      </c>
      <c r="J219" s="1">
        <v>202</v>
      </c>
      <c r="K219" s="1" t="s">
        <v>1352</v>
      </c>
      <c r="L219" s="1">
        <v>61001002001</v>
      </c>
      <c r="M219" s="1" t="s">
        <v>1363</v>
      </c>
      <c r="N219" s="8">
        <v>1970</v>
      </c>
      <c r="O219" s="8">
        <v>63.2</v>
      </c>
      <c r="P219" s="8" t="s">
        <v>4009</v>
      </c>
      <c r="Q21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19" s="8" t="s">
        <v>3899</v>
      </c>
      <c r="S219" s="8" t="s">
        <v>2012</v>
      </c>
      <c r="T219" s="8" t="s">
        <v>1382</v>
      </c>
      <c r="V219" s="1" t="s">
        <v>2592</v>
      </c>
      <c r="W219" s="8" t="s">
        <v>2608</v>
      </c>
      <c r="X219" s="19" t="s">
        <v>2710</v>
      </c>
      <c r="AA219" s="20">
        <v>460678.25</v>
      </c>
      <c r="AB219" s="12">
        <f t="shared" si="3"/>
        <v>26725.06</v>
      </c>
      <c r="AC219" s="17">
        <f>ROUND(1.65586^(2*EXP(-((Таблица1[[#This Row],[Площадь, кв.м]]/200)^2))-1),4)</f>
        <v>1.5044999999999999</v>
      </c>
      <c r="AD2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219" s="21">
        <v>1</v>
      </c>
      <c r="AG2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23018.191599999998</v>
      </c>
      <c r="AH219" s="34">
        <f>ROUND(Таблица1[[#This Row],[УПКС]]*Таблица1[[#This Row],[Площадь, кв.м]],2)</f>
        <v>1454749.71</v>
      </c>
      <c r="AI219" s="14">
        <f>Таблица1[[#This Row],[Кадастровая стоимость, руб]]/Таблица1[[#This Row],[Действ. КС]]</f>
        <v>3.1578432669656098</v>
      </c>
      <c r="AJ219" s="20" t="s">
        <v>3996</v>
      </c>
      <c r="AK219" s="20" t="s">
        <v>3997</v>
      </c>
      <c r="AL219" s="20" t="s">
        <v>3998</v>
      </c>
      <c r="AM219" s="8" t="s">
        <v>3984</v>
      </c>
      <c r="AN219" s="8" t="s">
        <v>4036</v>
      </c>
      <c r="AO219" s="46" t="s">
        <v>4013</v>
      </c>
    </row>
    <row r="220" spans="1:41" x14ac:dyDescent="0.25">
      <c r="A220" s="1" t="s">
        <v>772</v>
      </c>
      <c r="B220" s="1" t="s">
        <v>56</v>
      </c>
      <c r="C220" s="1" t="s">
        <v>3981</v>
      </c>
      <c r="D220" s="1" t="s">
        <v>1285</v>
      </c>
      <c r="E220" s="16">
        <v>204002000000</v>
      </c>
      <c r="F220" s="16" t="s">
        <v>1005</v>
      </c>
      <c r="G220" s="8" t="s">
        <v>201</v>
      </c>
      <c r="H220" s="1">
        <v>2</v>
      </c>
      <c r="I220" s="1" t="s">
        <v>1351</v>
      </c>
      <c r="J220" s="1">
        <v>202</v>
      </c>
      <c r="K220" s="1" t="s">
        <v>1352</v>
      </c>
      <c r="L220" s="1">
        <v>61001002001</v>
      </c>
      <c r="M220" s="1" t="s">
        <v>1363</v>
      </c>
      <c r="N220" s="8">
        <v>1959</v>
      </c>
      <c r="O220" s="8">
        <v>75.099999999999994</v>
      </c>
      <c r="P220" s="8" t="s">
        <v>4009</v>
      </c>
      <c r="Q22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0" s="8" t="s">
        <v>3899</v>
      </c>
      <c r="S220" s="8" t="s">
        <v>2100</v>
      </c>
      <c r="T220" s="8" t="s">
        <v>1382</v>
      </c>
      <c r="V220" s="1" t="s">
        <v>2592</v>
      </c>
      <c r="W220" s="8" t="s">
        <v>2608</v>
      </c>
      <c r="X220" s="19" t="s">
        <v>2713</v>
      </c>
      <c r="AA220" s="20">
        <v>3185005.27</v>
      </c>
      <c r="AB220" s="12">
        <f t="shared" si="3"/>
        <v>26725.06</v>
      </c>
      <c r="AC220" s="17">
        <f>ROUND(1.65586^(2*EXP(-((Таблица1[[#This Row],[Площадь, кв.м]]/200)^2))-1),4)</f>
        <v>1.4501999999999999</v>
      </c>
      <c r="AD2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20" s="21">
        <v>1</v>
      </c>
      <c r="AG2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19413.997200000002</v>
      </c>
      <c r="AH220" s="34">
        <f>ROUND(Таблица1[[#This Row],[УПКС]]*Таблица1[[#This Row],[Площадь, кв.м]],2)</f>
        <v>1457991.19</v>
      </c>
      <c r="AI220" s="14">
        <f>Таблица1[[#This Row],[Кадастровая стоимость, руб]]/Таблица1[[#This Row],[Действ. КС]]</f>
        <v>0.45776727710092607</v>
      </c>
      <c r="AJ220" s="20" t="s">
        <v>3996</v>
      </c>
      <c r="AK220" s="20" t="s">
        <v>3997</v>
      </c>
      <c r="AL220" s="20" t="s">
        <v>3998</v>
      </c>
      <c r="AM220" s="8" t="s">
        <v>3984</v>
      </c>
      <c r="AN220" s="8" t="s">
        <v>4036</v>
      </c>
      <c r="AO220" s="46" t="s">
        <v>4013</v>
      </c>
    </row>
    <row r="221" spans="1:41" x14ac:dyDescent="0.25">
      <c r="A221" s="1" t="s">
        <v>693</v>
      </c>
      <c r="B221" s="1" t="s">
        <v>17</v>
      </c>
      <c r="C221" s="1" t="s">
        <v>3981</v>
      </c>
      <c r="D221" s="1" t="s">
        <v>1285</v>
      </c>
      <c r="E221" s="16">
        <v>204002000000</v>
      </c>
      <c r="F221" s="16" t="s">
        <v>1005</v>
      </c>
      <c r="G221" s="8" t="s">
        <v>201</v>
      </c>
      <c r="H221" s="1">
        <v>2</v>
      </c>
      <c r="I221" s="1" t="s">
        <v>1351</v>
      </c>
      <c r="J221" s="1">
        <v>202</v>
      </c>
      <c r="K221" s="1" t="s">
        <v>1352</v>
      </c>
      <c r="L221" s="1">
        <v>61001002001</v>
      </c>
      <c r="M221" s="1" t="s">
        <v>1363</v>
      </c>
      <c r="N221" s="8">
        <v>1961</v>
      </c>
      <c r="O221" s="8">
        <v>64.3</v>
      </c>
      <c r="P221" s="8" t="s">
        <v>4009</v>
      </c>
      <c r="Q22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1" s="8" t="s">
        <v>3899</v>
      </c>
      <c r="S221" s="8" t="s">
        <v>2024</v>
      </c>
      <c r="T221" s="8" t="s">
        <v>1382</v>
      </c>
      <c r="V221" s="1" t="s">
        <v>2592</v>
      </c>
      <c r="W221" s="8" t="s">
        <v>2608</v>
      </c>
      <c r="X221" s="19" t="s">
        <v>2707</v>
      </c>
      <c r="AA221" s="20">
        <v>468696.38</v>
      </c>
      <c r="AB221" s="12">
        <f t="shared" si="3"/>
        <v>26725.06</v>
      </c>
      <c r="AC221" s="17">
        <f>ROUND(1.65586^(2*EXP(-((Таблица1[[#This Row],[Площадь, кв.м]]/200)^2))-1),4)</f>
        <v>1.4997</v>
      </c>
      <c r="AD2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21" s="21">
        <v>1</v>
      </c>
      <c r="AG2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20076.6594</v>
      </c>
      <c r="AH221" s="34">
        <f>ROUND(Таблица1[[#This Row],[УПКС]]*Таблица1[[#This Row],[Площадь, кв.м]],2)</f>
        <v>1290929.2</v>
      </c>
      <c r="AI221" s="14">
        <f>Таблица1[[#This Row],[Кадастровая стоимость, руб]]/Таблица1[[#This Row],[Действ. КС]]</f>
        <v>2.754297355571639</v>
      </c>
      <c r="AJ221" s="20" t="s">
        <v>3996</v>
      </c>
      <c r="AK221" s="20" t="s">
        <v>3997</v>
      </c>
      <c r="AL221" s="20" t="s">
        <v>3998</v>
      </c>
      <c r="AM221" s="8" t="s">
        <v>3984</v>
      </c>
      <c r="AN221" s="8" t="s">
        <v>4036</v>
      </c>
      <c r="AO221" s="46" t="s">
        <v>4013</v>
      </c>
    </row>
    <row r="222" spans="1:41" x14ac:dyDescent="0.25">
      <c r="A222" s="1" t="s">
        <v>710</v>
      </c>
      <c r="B222" s="1" t="s">
        <v>21</v>
      </c>
      <c r="C222" s="1" t="s">
        <v>3981</v>
      </c>
      <c r="D222" s="1" t="s">
        <v>1285</v>
      </c>
      <c r="E222" s="16">
        <v>204002000000</v>
      </c>
      <c r="F222" s="16" t="s">
        <v>1005</v>
      </c>
      <c r="G222" s="8" t="s">
        <v>201</v>
      </c>
      <c r="H222" s="1">
        <v>2</v>
      </c>
      <c r="I222" s="1" t="s">
        <v>1351</v>
      </c>
      <c r="J222" s="1">
        <v>202</v>
      </c>
      <c r="K222" s="1" t="s">
        <v>1352</v>
      </c>
      <c r="L222" s="1">
        <v>61001002001</v>
      </c>
      <c r="M222" s="1" t="s">
        <v>1363</v>
      </c>
      <c r="N222" s="8">
        <v>1958</v>
      </c>
      <c r="O222" s="8">
        <v>66.2</v>
      </c>
      <c r="P222" s="8" t="s">
        <v>4009</v>
      </c>
      <c r="Q22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2" s="8" t="s">
        <v>3899</v>
      </c>
      <c r="S222" s="8" t="s">
        <v>2039</v>
      </c>
      <c r="T222" s="8" t="s">
        <v>1382</v>
      </c>
      <c r="V222" s="1" t="s">
        <v>2592</v>
      </c>
      <c r="W222" s="8" t="s">
        <v>2608</v>
      </c>
      <c r="X222" s="19" t="s">
        <v>2742</v>
      </c>
      <c r="AA222" s="20">
        <v>482545.89</v>
      </c>
      <c r="AB222" s="12">
        <f t="shared" si="3"/>
        <v>26725.06</v>
      </c>
      <c r="AC222" s="17">
        <f>ROUND(1.65586^(2*EXP(-((Таблица1[[#This Row],[Площадь, кв.м]]/200)^2))-1),4)</f>
        <v>1.4913000000000001</v>
      </c>
      <c r="AD2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22" s="21">
        <v>1</v>
      </c>
      <c r="AG2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19393.8017</v>
      </c>
      <c r="AH222" s="34">
        <f>ROUND(Таблица1[[#This Row],[УПКС]]*Таблица1[[#This Row],[Площадь, кв.м]],2)</f>
        <v>1283869.67</v>
      </c>
      <c r="AI222" s="14">
        <f>Таблица1[[#This Row],[Кадастровая стоимость, руб]]/Таблица1[[#This Row],[Действ. КС]]</f>
        <v>2.6606167342965037</v>
      </c>
      <c r="AJ222" s="20" t="s">
        <v>3996</v>
      </c>
      <c r="AK222" s="20" t="s">
        <v>3997</v>
      </c>
      <c r="AL222" s="20" t="s">
        <v>3998</v>
      </c>
      <c r="AM222" s="8" t="s">
        <v>3984</v>
      </c>
      <c r="AN222" s="8" t="s">
        <v>4036</v>
      </c>
      <c r="AO222" s="46" t="s">
        <v>4013</v>
      </c>
    </row>
    <row r="223" spans="1:41" x14ac:dyDescent="0.25">
      <c r="A223" s="1" t="s">
        <v>737</v>
      </c>
      <c r="B223" s="1" t="s">
        <v>17</v>
      </c>
      <c r="C223" s="1" t="s">
        <v>3981</v>
      </c>
      <c r="D223" s="1" t="s">
        <v>1285</v>
      </c>
      <c r="E223" s="16">
        <v>204002000000</v>
      </c>
      <c r="F223" s="16" t="s">
        <v>1005</v>
      </c>
      <c r="G223" s="8" t="s">
        <v>201</v>
      </c>
      <c r="H223" s="1">
        <v>2</v>
      </c>
      <c r="I223" s="1" t="s">
        <v>1351</v>
      </c>
      <c r="J223" s="1">
        <v>202</v>
      </c>
      <c r="K223" s="1" t="s">
        <v>1352</v>
      </c>
      <c r="L223" s="1">
        <v>61001002001</v>
      </c>
      <c r="M223" s="1" t="s">
        <v>1363</v>
      </c>
      <c r="N223" s="8">
        <v>1958</v>
      </c>
      <c r="O223" s="8">
        <v>69.900000000000006</v>
      </c>
      <c r="P223" s="8" t="s">
        <v>4009</v>
      </c>
      <c r="Q22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3" s="8" t="s">
        <v>3899</v>
      </c>
      <c r="S223" s="8" t="s">
        <v>2065</v>
      </c>
      <c r="T223" s="8" t="s">
        <v>1382</v>
      </c>
      <c r="V223" s="1" t="s">
        <v>2592</v>
      </c>
      <c r="W223" s="8" t="s">
        <v>2608</v>
      </c>
      <c r="X223" s="19" t="s">
        <v>2723</v>
      </c>
      <c r="AA223" s="20">
        <v>509515.97</v>
      </c>
      <c r="AB223" s="12">
        <f t="shared" si="3"/>
        <v>26725.06</v>
      </c>
      <c r="AC223" s="17">
        <f>ROUND(1.65586^(2*EXP(-((Таблица1[[#This Row],[Площадь, кв.м]]/200)^2))-1),4)</f>
        <v>1.4744999999999999</v>
      </c>
      <c r="AD2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23" s="21">
        <v>1</v>
      </c>
      <c r="AG2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19175.324000000001</v>
      </c>
      <c r="AH223" s="34">
        <f>ROUND(Таблица1[[#This Row],[УПКС]]*Таблица1[[#This Row],[Площадь, кв.м]],2)</f>
        <v>1340355.1499999999</v>
      </c>
      <c r="AI223" s="14">
        <f>Таблица1[[#This Row],[Кадастровая стоимость, руб]]/Таблица1[[#This Row],[Действ. КС]]</f>
        <v>2.6306440404605964</v>
      </c>
      <c r="AJ223" s="20" t="s">
        <v>3996</v>
      </c>
      <c r="AK223" s="20" t="s">
        <v>3997</v>
      </c>
      <c r="AL223" s="20" t="s">
        <v>3998</v>
      </c>
      <c r="AM223" s="8" t="s">
        <v>3984</v>
      </c>
      <c r="AN223" s="8" t="s">
        <v>4036</v>
      </c>
      <c r="AO223" s="46" t="s">
        <v>4013</v>
      </c>
    </row>
    <row r="224" spans="1:41" x14ac:dyDescent="0.25">
      <c r="A224" s="1" t="s">
        <v>901</v>
      </c>
      <c r="B224" s="1" t="s">
        <v>17</v>
      </c>
      <c r="C224" s="1" t="s">
        <v>3981</v>
      </c>
      <c r="D224" s="1" t="s">
        <v>1285</v>
      </c>
      <c r="E224" s="16">
        <v>204002000000</v>
      </c>
      <c r="F224" s="16" t="s">
        <v>1005</v>
      </c>
      <c r="G224" s="8" t="s">
        <v>201</v>
      </c>
      <c r="H224" s="1">
        <v>2</v>
      </c>
      <c r="I224" s="1" t="s">
        <v>1351</v>
      </c>
      <c r="J224" s="1">
        <v>202</v>
      </c>
      <c r="K224" s="1" t="s">
        <v>1352</v>
      </c>
      <c r="L224" s="1">
        <v>61001002001</v>
      </c>
      <c r="M224" s="1" t="s">
        <v>1363</v>
      </c>
      <c r="N224" s="8">
        <v>1958</v>
      </c>
      <c r="O224" s="8">
        <v>100.1</v>
      </c>
      <c r="P224" s="8" t="s">
        <v>4009</v>
      </c>
      <c r="Q22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4" s="8" t="s">
        <v>3899</v>
      </c>
      <c r="S224" s="8" t="s">
        <v>2220</v>
      </c>
      <c r="T224" s="8" t="s">
        <v>1382</v>
      </c>
      <c r="U224" s="18"/>
      <c r="V224" s="1" t="s">
        <v>2592</v>
      </c>
      <c r="W224" s="8" t="s">
        <v>2608</v>
      </c>
      <c r="X224" s="19" t="s">
        <v>2775</v>
      </c>
      <c r="AA224" s="20">
        <v>721263.41</v>
      </c>
      <c r="AB224" s="12">
        <f t="shared" si="3"/>
        <v>26725.06</v>
      </c>
      <c r="AC224" s="17">
        <f>ROUND(1.65586^(2*EXP(-((Таблица1[[#This Row],[Площадь, кв.м]]/200)^2))-1),4)</f>
        <v>1.3242</v>
      </c>
      <c r="AD2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24" s="21">
        <v>1</v>
      </c>
      <c r="AG2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17220.7284</v>
      </c>
      <c r="AH224" s="34">
        <f>ROUND(Таблица1[[#This Row],[УПКС]]*Таблица1[[#This Row],[Площадь, кв.м]],2)</f>
        <v>1723794.91</v>
      </c>
      <c r="AI224" s="14">
        <f>Таблица1[[#This Row],[Кадастровая стоимость, руб]]/Таблица1[[#This Row],[Действ. КС]]</f>
        <v>2.3899658378622033</v>
      </c>
      <c r="AJ224" s="20" t="s">
        <v>3996</v>
      </c>
      <c r="AK224" s="20" t="s">
        <v>3997</v>
      </c>
      <c r="AL224" s="20" t="s">
        <v>3998</v>
      </c>
      <c r="AM224" s="8" t="s">
        <v>3984</v>
      </c>
      <c r="AN224" s="8" t="s">
        <v>4036</v>
      </c>
      <c r="AO224" s="46" t="s">
        <v>4013</v>
      </c>
    </row>
    <row r="225" spans="1:41" x14ac:dyDescent="0.25">
      <c r="A225" s="1" t="s">
        <v>796</v>
      </c>
      <c r="B225" s="1" t="s">
        <v>17</v>
      </c>
      <c r="C225" s="1" t="s">
        <v>3981</v>
      </c>
      <c r="D225" s="1" t="s">
        <v>1285</v>
      </c>
      <c r="E225" s="16">
        <v>204002000000</v>
      </c>
      <c r="F225" s="16" t="s">
        <v>1005</v>
      </c>
      <c r="G225" s="8" t="s">
        <v>201</v>
      </c>
      <c r="H225" s="1">
        <v>2</v>
      </c>
      <c r="I225" s="1" t="s">
        <v>1351</v>
      </c>
      <c r="J225" s="1">
        <v>202</v>
      </c>
      <c r="K225" s="1" t="s">
        <v>1352</v>
      </c>
      <c r="L225" s="1">
        <v>61001002001</v>
      </c>
      <c r="M225" s="1" t="s">
        <v>1363</v>
      </c>
      <c r="N225" s="8">
        <v>1956</v>
      </c>
      <c r="O225" s="8">
        <v>78.2</v>
      </c>
      <c r="P225" s="8" t="s">
        <v>4009</v>
      </c>
      <c r="Q22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5" s="8" t="s">
        <v>3899</v>
      </c>
      <c r="S225" s="8" t="s">
        <v>2123</v>
      </c>
      <c r="T225" s="8" t="s">
        <v>1382</v>
      </c>
      <c r="V225" s="1" t="s">
        <v>2592</v>
      </c>
      <c r="W225" s="8" t="s">
        <v>2608</v>
      </c>
      <c r="X225" s="19" t="s">
        <v>2722</v>
      </c>
      <c r="AA225" s="20">
        <v>570016.43999999994</v>
      </c>
      <c r="AB225" s="12">
        <f t="shared" si="3"/>
        <v>26725.06</v>
      </c>
      <c r="AC225" s="17">
        <f>ROUND(1.65586^(2*EXP(-((Таблица1[[#This Row],[Площадь, кв.м]]/200)^2))-1),4)</f>
        <v>1.4352</v>
      </c>
      <c r="AD2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225" s="21">
        <v>1</v>
      </c>
      <c r="AG2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18115.293799999999</v>
      </c>
      <c r="AH225" s="34">
        <f>ROUND(Таблица1[[#This Row],[УПКС]]*Таблица1[[#This Row],[Площадь, кв.м]],2)</f>
        <v>1416615.98</v>
      </c>
      <c r="AI225" s="14">
        <f>Таблица1[[#This Row],[Кадастровая стоимость, руб]]/Таблица1[[#This Row],[Действ. КС]]</f>
        <v>2.4852195140196311</v>
      </c>
      <c r="AJ225" s="20" t="s">
        <v>3996</v>
      </c>
      <c r="AK225" s="20" t="s">
        <v>3997</v>
      </c>
      <c r="AL225" s="20" t="s">
        <v>3998</v>
      </c>
      <c r="AM225" s="8" t="s">
        <v>3984</v>
      </c>
      <c r="AN225" s="8" t="s">
        <v>4036</v>
      </c>
      <c r="AO225" s="46" t="s">
        <v>4013</v>
      </c>
    </row>
    <row r="226" spans="1:41" x14ac:dyDescent="0.25">
      <c r="A226" s="1" t="s">
        <v>614</v>
      </c>
      <c r="B226" s="1" t="s">
        <v>17</v>
      </c>
      <c r="C226" s="1" t="s">
        <v>3981</v>
      </c>
      <c r="D226" s="1" t="s">
        <v>1285</v>
      </c>
      <c r="E226" s="16">
        <v>204002000000</v>
      </c>
      <c r="F226" s="16" t="s">
        <v>1005</v>
      </c>
      <c r="G226" s="8" t="s">
        <v>201</v>
      </c>
      <c r="H226" s="1">
        <v>2</v>
      </c>
      <c r="I226" s="1" t="s">
        <v>1351</v>
      </c>
      <c r="J226" s="1">
        <v>202</v>
      </c>
      <c r="K226" s="1" t="s">
        <v>1352</v>
      </c>
      <c r="L226" s="1">
        <v>61001002001</v>
      </c>
      <c r="M226" s="1" t="s">
        <v>1363</v>
      </c>
      <c r="N226" s="8">
        <v>1959</v>
      </c>
      <c r="O226" s="8">
        <v>53.5</v>
      </c>
      <c r="P226" s="8" t="s">
        <v>4009</v>
      </c>
      <c r="Q22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6" s="8" t="s">
        <v>3926</v>
      </c>
      <c r="S226" s="8" t="s">
        <v>1949</v>
      </c>
      <c r="T226" s="8" t="s">
        <v>1382</v>
      </c>
      <c r="U226" s="18"/>
      <c r="V226" s="1" t="s">
        <v>2592</v>
      </c>
      <c r="W226" s="8" t="s">
        <v>2632</v>
      </c>
      <c r="X226" s="19" t="s">
        <v>2724</v>
      </c>
      <c r="AA226" s="20">
        <v>448155.12</v>
      </c>
      <c r="AB226" s="12">
        <f t="shared" si="3"/>
        <v>26725.06</v>
      </c>
      <c r="AC226" s="17">
        <f>ROUND(1.65586^(2*EXP(-((Таблица1[[#This Row],[Площадь, кв.м]]/200)^2))-1),4)</f>
        <v>1.5444</v>
      </c>
      <c r="AD2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26" s="21">
        <v>1</v>
      </c>
      <c r="AG2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20675.063600000001</v>
      </c>
      <c r="AH226" s="34">
        <f>ROUND(Таблица1[[#This Row],[УПКС]]*Таблица1[[#This Row],[Площадь, кв.м]],2)</f>
        <v>1106115.8999999999</v>
      </c>
      <c r="AI226" s="14">
        <f>Таблица1[[#This Row],[Кадастровая стоимость, руб]]/Таблица1[[#This Row],[Действ. КС]]</f>
        <v>2.468154106997595</v>
      </c>
      <c r="AJ226" s="20" t="s">
        <v>3996</v>
      </c>
      <c r="AK226" s="20" t="s">
        <v>3997</v>
      </c>
      <c r="AL226" s="20" t="s">
        <v>3998</v>
      </c>
      <c r="AM226" s="8" t="s">
        <v>3984</v>
      </c>
      <c r="AN226" s="8" t="s">
        <v>4036</v>
      </c>
      <c r="AO226" s="46" t="s">
        <v>4013</v>
      </c>
    </row>
    <row r="227" spans="1:41" x14ac:dyDescent="0.25">
      <c r="A227" s="1" t="s">
        <v>876</v>
      </c>
      <c r="B227" s="1" t="s">
        <v>21</v>
      </c>
      <c r="C227" s="1" t="s">
        <v>3981</v>
      </c>
      <c r="D227" s="1" t="s">
        <v>1285</v>
      </c>
      <c r="E227" s="16">
        <v>204002000000</v>
      </c>
      <c r="F227" s="16" t="s">
        <v>1005</v>
      </c>
      <c r="G227" s="8" t="s">
        <v>201</v>
      </c>
      <c r="H227" s="1">
        <v>2</v>
      </c>
      <c r="I227" s="1" t="s">
        <v>1351</v>
      </c>
      <c r="J227" s="1">
        <v>202</v>
      </c>
      <c r="K227" s="1" t="s">
        <v>1352</v>
      </c>
      <c r="L227" s="1">
        <v>61001002001</v>
      </c>
      <c r="M227" s="1" t="s">
        <v>1363</v>
      </c>
      <c r="N227" s="8">
        <v>1956</v>
      </c>
      <c r="O227" s="8">
        <v>94</v>
      </c>
      <c r="P227" s="8" t="s">
        <v>4009</v>
      </c>
      <c r="Q22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7" s="8" t="s">
        <v>3926</v>
      </c>
      <c r="S227" s="8" t="s">
        <v>2196</v>
      </c>
      <c r="T227" s="8" t="s">
        <v>1382</v>
      </c>
      <c r="U227" s="18"/>
      <c r="V227" s="1" t="s">
        <v>2592</v>
      </c>
      <c r="W227" s="8" t="s">
        <v>2632</v>
      </c>
      <c r="X227" s="19" t="s">
        <v>2710</v>
      </c>
      <c r="AA227" s="20">
        <v>677310.3</v>
      </c>
      <c r="AB227" s="12">
        <f t="shared" si="3"/>
        <v>26725.06</v>
      </c>
      <c r="AC227" s="17">
        <f>ROUND(1.65586^(2*EXP(-((Таблица1[[#This Row],[Площадь, кв.м]]/200)^2))-1),4)</f>
        <v>1.3557999999999999</v>
      </c>
      <c r="AD2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227" s="21">
        <v>1</v>
      </c>
      <c r="AG2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17113.096000000001</v>
      </c>
      <c r="AH227" s="34">
        <f>ROUND(Таблица1[[#This Row],[УПКС]]*Таблица1[[#This Row],[Площадь, кв.м]],2)</f>
        <v>1608631.02</v>
      </c>
      <c r="AI227" s="14">
        <f>Таблица1[[#This Row],[Кадастровая стоимость, руб]]/Таблица1[[#This Row],[Действ. КС]]</f>
        <v>2.3750281370296595</v>
      </c>
      <c r="AJ227" s="20" t="s">
        <v>3996</v>
      </c>
      <c r="AK227" s="20" t="s">
        <v>3997</v>
      </c>
      <c r="AL227" s="20" t="s">
        <v>3998</v>
      </c>
      <c r="AM227" s="8" t="s">
        <v>3984</v>
      </c>
      <c r="AN227" s="8" t="s">
        <v>4036</v>
      </c>
      <c r="AO227" s="46" t="s">
        <v>4013</v>
      </c>
    </row>
    <row r="228" spans="1:41" x14ac:dyDescent="0.25">
      <c r="A228" s="1" t="s">
        <v>585</v>
      </c>
      <c r="B228" s="1" t="s">
        <v>17</v>
      </c>
      <c r="C228" s="1" t="s">
        <v>3981</v>
      </c>
      <c r="D228" s="1" t="s">
        <v>1285</v>
      </c>
      <c r="E228" s="16">
        <v>204002000000</v>
      </c>
      <c r="F228" s="16" t="s">
        <v>1005</v>
      </c>
      <c r="G228" s="8" t="s">
        <v>201</v>
      </c>
      <c r="H228" s="1">
        <v>2</v>
      </c>
      <c r="I228" s="1" t="s">
        <v>1351</v>
      </c>
      <c r="J228" s="1">
        <v>202</v>
      </c>
      <c r="K228" s="1" t="s">
        <v>1352</v>
      </c>
      <c r="L228" s="1">
        <v>61001002001</v>
      </c>
      <c r="M228" s="1" t="s">
        <v>1363</v>
      </c>
      <c r="N228" s="8">
        <v>1958</v>
      </c>
      <c r="O228" s="8">
        <v>50.2</v>
      </c>
      <c r="P228" s="8" t="s">
        <v>4009</v>
      </c>
      <c r="Q22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8" s="8" t="s">
        <v>3926</v>
      </c>
      <c r="S228" s="8" t="s">
        <v>1920</v>
      </c>
      <c r="T228" s="8" t="s">
        <v>1382</v>
      </c>
      <c r="U228" s="18"/>
      <c r="V228" s="1" t="s">
        <v>2592</v>
      </c>
      <c r="W228" s="8" t="s">
        <v>2632</v>
      </c>
      <c r="X228" s="19" t="s">
        <v>2745</v>
      </c>
      <c r="AA228" s="20">
        <v>420511.91</v>
      </c>
      <c r="AB228" s="12">
        <f t="shared" si="3"/>
        <v>26725.06</v>
      </c>
      <c r="AC228" s="17">
        <f>ROUND(1.65586^(2*EXP(-((Таблица1[[#This Row],[Площадь, кв.м]]/200)^2))-1),4)</f>
        <v>1.5569999999999999</v>
      </c>
      <c r="AD2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28" s="21">
        <v>1</v>
      </c>
      <c r="AG2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20248.2058</v>
      </c>
      <c r="AH228" s="34">
        <f>ROUND(Таблица1[[#This Row],[УПКС]]*Таблица1[[#This Row],[Площадь, кв.м]],2)</f>
        <v>1016459.93</v>
      </c>
      <c r="AI228" s="14">
        <f>Таблица1[[#This Row],[Кадастровая стоимость, руб]]/Таблица1[[#This Row],[Действ. КС]]</f>
        <v>2.4171965307712688</v>
      </c>
      <c r="AJ228" s="20" t="s">
        <v>3996</v>
      </c>
      <c r="AK228" s="20" t="s">
        <v>3997</v>
      </c>
      <c r="AL228" s="20" t="s">
        <v>3998</v>
      </c>
      <c r="AM228" s="8" t="s">
        <v>3984</v>
      </c>
      <c r="AN228" s="8" t="s">
        <v>4036</v>
      </c>
      <c r="AO228" s="46" t="s">
        <v>4013</v>
      </c>
    </row>
    <row r="229" spans="1:41" x14ac:dyDescent="0.25">
      <c r="A229" s="1" t="s">
        <v>981</v>
      </c>
      <c r="B229" s="1" t="s">
        <v>17</v>
      </c>
      <c r="C229" s="1" t="s">
        <v>3981</v>
      </c>
      <c r="D229" s="1" t="s">
        <v>1285</v>
      </c>
      <c r="E229" s="16">
        <v>204002000000</v>
      </c>
      <c r="F229" s="16" t="s">
        <v>1005</v>
      </c>
      <c r="G229" s="8" t="s">
        <v>201</v>
      </c>
      <c r="H229" s="1">
        <v>2</v>
      </c>
      <c r="I229" s="1" t="s">
        <v>1351</v>
      </c>
      <c r="J229" s="1">
        <v>202</v>
      </c>
      <c r="K229" s="1" t="s">
        <v>1352</v>
      </c>
      <c r="L229" s="1">
        <v>61001002001</v>
      </c>
      <c r="M229" s="1" t="s">
        <v>1363</v>
      </c>
      <c r="N229" s="8">
        <v>1959</v>
      </c>
      <c r="O229" s="8">
        <v>129</v>
      </c>
      <c r="P229" s="8" t="s">
        <v>4009</v>
      </c>
      <c r="Q22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29" s="8" t="s">
        <v>3926</v>
      </c>
      <c r="S229" s="8" t="s">
        <v>2299</v>
      </c>
      <c r="T229" s="8" t="s">
        <v>1382</v>
      </c>
      <c r="U229" s="18"/>
      <c r="V229" s="1" t="s">
        <v>2592</v>
      </c>
      <c r="W229" s="8" t="s">
        <v>2632</v>
      </c>
      <c r="X229" s="19" t="s">
        <v>2746</v>
      </c>
      <c r="AA229" s="20">
        <v>929686.04</v>
      </c>
      <c r="AB229" s="12">
        <f t="shared" si="3"/>
        <v>26725.06</v>
      </c>
      <c r="AC229" s="17">
        <f>ROUND(1.65586^(2*EXP(-((Таблица1[[#This Row],[Площадь, кв.м]]/200)^2))-1),4)</f>
        <v>1.1747000000000001</v>
      </c>
      <c r="AD2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29" s="21">
        <v>1</v>
      </c>
      <c r="AG2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15725.8464</v>
      </c>
      <c r="AH229" s="34">
        <f>ROUND(Таблица1[[#This Row],[УПКС]]*Таблица1[[#This Row],[Площадь, кв.м]],2)</f>
        <v>2028634.19</v>
      </c>
      <c r="AI229" s="14">
        <f>Таблица1[[#This Row],[Кадастровая стоимость, руб]]/Таблица1[[#This Row],[Действ. КС]]</f>
        <v>2.1820637319669767</v>
      </c>
      <c r="AJ229" s="20" t="s">
        <v>3996</v>
      </c>
      <c r="AK229" s="20" t="s">
        <v>3997</v>
      </c>
      <c r="AL229" s="20" t="s">
        <v>3998</v>
      </c>
      <c r="AM229" s="8" t="s">
        <v>3984</v>
      </c>
      <c r="AN229" s="8" t="s">
        <v>4036</v>
      </c>
      <c r="AO229" s="46" t="s">
        <v>4013</v>
      </c>
    </row>
    <row r="230" spans="1:41" x14ac:dyDescent="0.25">
      <c r="A230" s="1" t="s">
        <v>406</v>
      </c>
      <c r="B230" s="1" t="s">
        <v>21</v>
      </c>
      <c r="C230" s="1" t="s">
        <v>3981</v>
      </c>
      <c r="D230" s="1" t="s">
        <v>1285</v>
      </c>
      <c r="E230" s="16">
        <v>204002000000</v>
      </c>
      <c r="F230" s="16" t="s">
        <v>1005</v>
      </c>
      <c r="G230" s="8" t="s">
        <v>201</v>
      </c>
      <c r="H230" s="1">
        <v>2</v>
      </c>
      <c r="I230" s="1" t="s">
        <v>1351</v>
      </c>
      <c r="J230" s="1">
        <v>202</v>
      </c>
      <c r="K230" s="1" t="s">
        <v>1352</v>
      </c>
      <c r="L230" s="1">
        <v>61001008000</v>
      </c>
      <c r="M230" s="1" t="s">
        <v>1368</v>
      </c>
      <c r="N230" s="8">
        <v>1995</v>
      </c>
      <c r="O230" s="8">
        <v>287.3</v>
      </c>
      <c r="P230" s="8" t="s">
        <v>4009</v>
      </c>
      <c r="Q23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0" s="8" t="s">
        <v>3926</v>
      </c>
      <c r="S230" s="8" t="s">
        <v>1752</v>
      </c>
      <c r="T230" s="8" t="s">
        <v>1382</v>
      </c>
      <c r="U230" s="18"/>
      <c r="V230" s="1" t="s">
        <v>2592</v>
      </c>
      <c r="W230" s="8" t="s">
        <v>2632</v>
      </c>
      <c r="X230" s="19" t="s">
        <v>2707</v>
      </c>
      <c r="AA230" s="20">
        <v>12612254.529999999</v>
      </c>
      <c r="AB230" s="12">
        <f t="shared" si="3"/>
        <v>26725.06</v>
      </c>
      <c r="AC230" s="17">
        <f>ROUND(1.65586^(2*EXP(-((Таблица1[[#This Row],[Площадь, кв.м]]/200)^2))-1),4)</f>
        <v>0.6865</v>
      </c>
      <c r="AD2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230" s="21">
        <v>1</v>
      </c>
      <c r="AG2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22844.350299999998</v>
      </c>
      <c r="AH230" s="34">
        <f>ROUND(Таблица1[[#This Row],[УПКС]]*Таблица1[[#This Row],[Площадь, кв.м]],2)</f>
        <v>6563181.8399999999</v>
      </c>
      <c r="AI230" s="14">
        <f>Таблица1[[#This Row],[Кадастровая стоимость, руб]]/Таблица1[[#This Row],[Действ. КС]]</f>
        <v>0.52038133423239752</v>
      </c>
      <c r="AJ230" s="20" t="s">
        <v>3996</v>
      </c>
      <c r="AK230" s="20" t="s">
        <v>3997</v>
      </c>
      <c r="AL230" s="20" t="s">
        <v>3998</v>
      </c>
      <c r="AM230" s="8" t="s">
        <v>3984</v>
      </c>
      <c r="AN230" s="8" t="s">
        <v>4036</v>
      </c>
      <c r="AO230" s="46" t="s">
        <v>4013</v>
      </c>
    </row>
    <row r="231" spans="1:41" x14ac:dyDescent="0.25">
      <c r="A231" s="1" t="s">
        <v>1134</v>
      </c>
      <c r="B231" s="1" t="s">
        <v>56</v>
      </c>
      <c r="C231" s="1" t="s">
        <v>3981</v>
      </c>
      <c r="D231" s="1" t="s">
        <v>1285</v>
      </c>
      <c r="E231" s="16">
        <v>204002000000</v>
      </c>
      <c r="F231" s="16" t="s">
        <v>1005</v>
      </c>
      <c r="G231" s="8" t="s">
        <v>201</v>
      </c>
      <c r="H231" s="1">
        <v>2</v>
      </c>
      <c r="I231" s="1" t="s">
        <v>1351</v>
      </c>
      <c r="J231" s="1">
        <v>202</v>
      </c>
      <c r="K231" s="1" t="s">
        <v>1352</v>
      </c>
      <c r="L231" s="1">
        <v>61001002003</v>
      </c>
      <c r="M231" s="1" t="s">
        <v>1376</v>
      </c>
      <c r="N231" s="8">
        <v>1956</v>
      </c>
      <c r="O231" s="8">
        <v>103.4</v>
      </c>
      <c r="P231" s="8" t="s">
        <v>4009</v>
      </c>
      <c r="Q23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1" s="8" t="s">
        <v>3899</v>
      </c>
      <c r="S231" s="8" t="s">
        <v>2443</v>
      </c>
      <c r="T231" s="8" t="s">
        <v>1382</v>
      </c>
      <c r="U231" s="18"/>
      <c r="V231" s="1" t="s">
        <v>2592</v>
      </c>
      <c r="W231" s="8" t="s">
        <v>2608</v>
      </c>
      <c r="X231" s="19" t="s">
        <v>2727</v>
      </c>
      <c r="AA231" s="20">
        <v>403710.69</v>
      </c>
      <c r="AB231" s="12">
        <f t="shared" si="3"/>
        <v>26725.06</v>
      </c>
      <c r="AC231" s="17">
        <f>ROUND(1.65586^(2*EXP(-((Таблица1[[#This Row],[Площадь, кв.м]]/200)^2))-1),4)</f>
        <v>1.3069999999999999</v>
      </c>
      <c r="AD2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231" s="21">
        <v>1</v>
      </c>
      <c r="AG2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16497.135600000001</v>
      </c>
      <c r="AH231" s="34">
        <f>ROUND(Таблица1[[#This Row],[УПКС]]*Таблица1[[#This Row],[Площадь, кв.м]],2)</f>
        <v>1705803.82</v>
      </c>
      <c r="AI231" s="14">
        <f>Таблица1[[#This Row],[Кадастровая стоимость, руб]]/Таблица1[[#This Row],[Действ. КС]]</f>
        <v>4.2253124880096689</v>
      </c>
      <c r="AJ231" s="20" t="s">
        <v>3996</v>
      </c>
      <c r="AK231" s="20" t="s">
        <v>3997</v>
      </c>
      <c r="AL231" s="20" t="s">
        <v>3998</v>
      </c>
      <c r="AM231" s="8" t="s">
        <v>3984</v>
      </c>
      <c r="AN231" s="8" t="s">
        <v>4036</v>
      </c>
      <c r="AO231" s="46" t="s">
        <v>4013</v>
      </c>
    </row>
    <row r="232" spans="1:41" x14ac:dyDescent="0.25">
      <c r="A232" s="1" t="s">
        <v>1048</v>
      </c>
      <c r="B232" s="1" t="s">
        <v>152</v>
      </c>
      <c r="C232" s="1" t="s">
        <v>3981</v>
      </c>
      <c r="D232" s="1" t="s">
        <v>1285</v>
      </c>
      <c r="E232" s="16">
        <v>204002000000</v>
      </c>
      <c r="F232" s="16" t="s">
        <v>1005</v>
      </c>
      <c r="G232" s="8" t="s">
        <v>201</v>
      </c>
      <c r="H232" s="1">
        <v>2</v>
      </c>
      <c r="I232" s="1" t="s">
        <v>1351</v>
      </c>
      <c r="J232" s="1">
        <v>202</v>
      </c>
      <c r="K232" s="1" t="s">
        <v>1352</v>
      </c>
      <c r="L232" s="1">
        <v>61001002001</v>
      </c>
      <c r="M232" s="1" t="s">
        <v>1363</v>
      </c>
      <c r="N232" s="8">
        <v>1992</v>
      </c>
      <c r="O232" s="8">
        <v>181.7</v>
      </c>
      <c r="P232" s="8" t="s">
        <v>4009</v>
      </c>
      <c r="Q23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2" s="8" t="s">
        <v>3899</v>
      </c>
      <c r="S232" s="8" t="s">
        <v>2364</v>
      </c>
      <c r="T232" s="8" t="s">
        <v>1382</v>
      </c>
      <c r="U232" s="18"/>
      <c r="V232" s="1" t="s">
        <v>2592</v>
      </c>
      <c r="W232" s="8" t="s">
        <v>2608</v>
      </c>
      <c r="X232" s="19" t="s">
        <v>2836</v>
      </c>
      <c r="AA232" s="20">
        <v>2182480.4700000002</v>
      </c>
      <c r="AB232" s="12">
        <f t="shared" si="3"/>
        <v>26725.06</v>
      </c>
      <c r="AC232" s="17">
        <f>ROUND(1.65586^(2*EXP(-((Таблица1[[#This Row],[Площадь, кв.м]]/200)^2))-1),4)</f>
        <v>0.93940000000000001</v>
      </c>
      <c r="AD2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232" s="21">
        <v>1</v>
      </c>
      <c r="AG2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29822.7484</v>
      </c>
      <c r="AH232" s="34">
        <f>ROUND(Таблица1[[#This Row],[УПКС]]*Таблица1[[#This Row],[Площадь, кв.м]],2)</f>
        <v>5418793.3799999999</v>
      </c>
      <c r="AI232" s="14">
        <f>Таблица1[[#This Row],[Кадастровая стоимость, руб]]/Таблица1[[#This Row],[Действ. КС]]</f>
        <v>2.4828599634616659</v>
      </c>
      <c r="AJ232" s="20" t="s">
        <v>3996</v>
      </c>
      <c r="AK232" s="20" t="s">
        <v>3997</v>
      </c>
      <c r="AL232" s="20" t="s">
        <v>3998</v>
      </c>
      <c r="AM232" s="8" t="s">
        <v>3984</v>
      </c>
      <c r="AN232" s="8" t="s">
        <v>4036</v>
      </c>
      <c r="AO232" s="46" t="s">
        <v>4013</v>
      </c>
    </row>
    <row r="233" spans="1:41" x14ac:dyDescent="0.25">
      <c r="A233" s="1" t="s">
        <v>875</v>
      </c>
      <c r="B233" s="1" t="s">
        <v>19</v>
      </c>
      <c r="C233" s="1" t="s">
        <v>3981</v>
      </c>
      <c r="D233" s="1" t="s">
        <v>1285</v>
      </c>
      <c r="E233" s="16">
        <v>204002000000</v>
      </c>
      <c r="F233" s="16" t="s">
        <v>1005</v>
      </c>
      <c r="G233" s="8" t="s">
        <v>201</v>
      </c>
      <c r="H233" s="1">
        <v>2</v>
      </c>
      <c r="I233" s="1" t="s">
        <v>1351</v>
      </c>
      <c r="J233" s="1">
        <v>202</v>
      </c>
      <c r="K233" s="1" t="s">
        <v>1352</v>
      </c>
      <c r="L233" s="1">
        <v>61001002000</v>
      </c>
      <c r="M233" s="1" t="s">
        <v>1364</v>
      </c>
      <c r="N233" s="8">
        <v>2004</v>
      </c>
      <c r="O233" s="8">
        <v>93.8</v>
      </c>
      <c r="P233" s="8" t="s">
        <v>4009</v>
      </c>
      <c r="Q23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3" s="8" t="s">
        <v>3898</v>
      </c>
      <c r="S233" s="8" t="s">
        <v>2195</v>
      </c>
      <c r="T233" s="8" t="s">
        <v>1382</v>
      </c>
      <c r="U233" s="18"/>
      <c r="V233" s="1" t="s">
        <v>2592</v>
      </c>
      <c r="W233" s="8" t="s">
        <v>2617</v>
      </c>
      <c r="X233" s="19" t="s">
        <v>2745</v>
      </c>
      <c r="AA233" s="20">
        <v>3165487.36</v>
      </c>
      <c r="AB233" s="12">
        <f t="shared" si="3"/>
        <v>26725.06</v>
      </c>
      <c r="AC233" s="17">
        <f>ROUND(1.65586^(2*EXP(-((Таблица1[[#This Row],[Площадь, кв.м]]/200)^2))-1),4)</f>
        <v>1.3568</v>
      </c>
      <c r="AD2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233" s="21">
        <v>1</v>
      </c>
      <c r="AG2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49820.270900000003</v>
      </c>
      <c r="AH233" s="34">
        <f>ROUND(Таблица1[[#This Row],[УПКС]]*Таблица1[[#This Row],[Площадь, кв.м]],2)</f>
        <v>4673141.41</v>
      </c>
      <c r="AI233" s="14">
        <f>Таблица1[[#This Row],[Кадастровая стоимость, руб]]/Таблица1[[#This Row],[Действ. КС]]</f>
        <v>1.476278651133202</v>
      </c>
      <c r="AJ233" s="20" t="s">
        <v>3996</v>
      </c>
      <c r="AK233" s="20" t="s">
        <v>3997</v>
      </c>
      <c r="AL233" s="20" t="s">
        <v>3998</v>
      </c>
      <c r="AM233" s="8" t="s">
        <v>3984</v>
      </c>
      <c r="AN233" s="8" t="s">
        <v>4036</v>
      </c>
      <c r="AO233" s="46" t="s">
        <v>4013</v>
      </c>
    </row>
    <row r="234" spans="1:41" x14ac:dyDescent="0.25">
      <c r="A234" s="1" t="s">
        <v>992</v>
      </c>
      <c r="B234" s="1" t="s">
        <v>19</v>
      </c>
      <c r="C234" s="1" t="s">
        <v>3981</v>
      </c>
      <c r="D234" s="1" t="s">
        <v>1285</v>
      </c>
      <c r="E234" s="16">
        <v>204002000000</v>
      </c>
      <c r="F234" s="16" t="s">
        <v>1005</v>
      </c>
      <c r="G234" s="8" t="s">
        <v>201</v>
      </c>
      <c r="H234" s="1">
        <v>2</v>
      </c>
      <c r="I234" s="1" t="s">
        <v>1351</v>
      </c>
      <c r="J234" s="1">
        <v>202</v>
      </c>
      <c r="K234" s="1" t="s">
        <v>1352</v>
      </c>
      <c r="L234" s="1">
        <v>61001002000</v>
      </c>
      <c r="M234" s="1" t="s">
        <v>1364</v>
      </c>
      <c r="N234" s="8">
        <v>2012</v>
      </c>
      <c r="O234" s="8">
        <v>134.30000000000001</v>
      </c>
      <c r="P234" s="8" t="s">
        <v>4009</v>
      </c>
      <c r="Q23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4" s="8" t="s">
        <v>3899</v>
      </c>
      <c r="S234" s="8" t="s">
        <v>2310</v>
      </c>
      <c r="T234" s="8" t="s">
        <v>1382</v>
      </c>
      <c r="U234" s="18"/>
      <c r="V234" s="1" t="s">
        <v>2592</v>
      </c>
      <c r="W234" s="8" t="s">
        <v>2608</v>
      </c>
      <c r="X234" s="19" t="s">
        <v>2810</v>
      </c>
      <c r="AA234" s="20">
        <v>4532248.96</v>
      </c>
      <c r="AB234" s="12">
        <f t="shared" si="3"/>
        <v>26725.06</v>
      </c>
      <c r="AC234" s="17">
        <f>ROUND(1.65586^(2*EXP(-((Таблица1[[#This Row],[Площадь, кв.м]]/200)^2))-1),4)</f>
        <v>1.1482000000000001</v>
      </c>
      <c r="AD2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34" s="21">
        <v>1</v>
      </c>
      <c r="AG2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43917.393700000001</v>
      </c>
      <c r="AH234" s="34">
        <f>ROUND(Таблица1[[#This Row],[УПКС]]*Таблица1[[#This Row],[Площадь, кв.м]],2)</f>
        <v>5898105.9699999997</v>
      </c>
      <c r="AI234" s="14">
        <f>Таблица1[[#This Row],[Кадастровая стоимость, руб]]/Таблица1[[#This Row],[Действ. КС]]</f>
        <v>1.3013640737864496</v>
      </c>
      <c r="AJ234" s="20" t="s">
        <v>3996</v>
      </c>
      <c r="AK234" s="20" t="s">
        <v>3997</v>
      </c>
      <c r="AL234" s="20" t="s">
        <v>3998</v>
      </c>
      <c r="AM234" s="8" t="s">
        <v>3984</v>
      </c>
      <c r="AN234" s="8" t="s">
        <v>4036</v>
      </c>
      <c r="AO234" s="46" t="s">
        <v>4013</v>
      </c>
    </row>
    <row r="235" spans="1:41" x14ac:dyDescent="0.25">
      <c r="A235" s="1" t="s">
        <v>358</v>
      </c>
      <c r="B235" s="1" t="s">
        <v>19</v>
      </c>
      <c r="C235" s="1" t="s">
        <v>3981</v>
      </c>
      <c r="D235" s="1" t="s">
        <v>1285</v>
      </c>
      <c r="E235" s="16">
        <v>204002000000</v>
      </c>
      <c r="F235" s="16" t="s">
        <v>1005</v>
      </c>
      <c r="G235" s="8" t="s">
        <v>201</v>
      </c>
      <c r="H235" s="1">
        <v>2</v>
      </c>
      <c r="I235" s="1" t="s">
        <v>1351</v>
      </c>
      <c r="J235" s="1">
        <v>202</v>
      </c>
      <c r="K235" s="1" t="s">
        <v>1352</v>
      </c>
      <c r="L235" s="1">
        <v>61001005000</v>
      </c>
      <c r="M235" s="1" t="s">
        <v>1358</v>
      </c>
      <c r="N235" s="8">
        <v>2013</v>
      </c>
      <c r="O235" s="8">
        <v>217.2</v>
      </c>
      <c r="P235" s="8" t="s">
        <v>4009</v>
      </c>
      <c r="Q23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5" s="8" t="s">
        <v>3899</v>
      </c>
      <c r="S235" s="8" t="s">
        <v>1704</v>
      </c>
      <c r="T235" s="8" t="s">
        <v>1382</v>
      </c>
      <c r="U235" s="18"/>
      <c r="V235" s="1" t="s">
        <v>2592</v>
      </c>
      <c r="W235" s="8" t="s">
        <v>2608</v>
      </c>
      <c r="X235" s="19" t="s">
        <v>2726</v>
      </c>
      <c r="AA235" s="20">
        <v>7329891.8399999999</v>
      </c>
      <c r="AB235" s="12">
        <f t="shared" si="3"/>
        <v>26725.06</v>
      </c>
      <c r="AC235" s="17">
        <f>ROUND(1.65586^(2*EXP(-((Таблица1[[#This Row],[Площадь, кв.м]]/200)^2))-1),4)</f>
        <v>0.82350000000000001</v>
      </c>
      <c r="AD2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35" s="21">
        <v>1</v>
      </c>
      <c r="AG2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31497.973999999998</v>
      </c>
      <c r="AH235" s="34">
        <f>ROUND(Таблица1[[#This Row],[УПКС]]*Таблица1[[#This Row],[Площадь, кв.м]],2)</f>
        <v>6841359.9500000002</v>
      </c>
      <c r="AI235" s="14">
        <f>Таблица1[[#This Row],[Кадастровая стоимость, руб]]/Таблица1[[#This Row],[Действ. КС]]</f>
        <v>0.93335073686435188</v>
      </c>
      <c r="AJ235" s="20" t="s">
        <v>3996</v>
      </c>
      <c r="AK235" s="20" t="s">
        <v>3997</v>
      </c>
      <c r="AL235" s="20" t="s">
        <v>3998</v>
      </c>
      <c r="AM235" s="8" t="s">
        <v>3984</v>
      </c>
      <c r="AN235" s="8" t="s">
        <v>4036</v>
      </c>
      <c r="AO235" s="46" t="s">
        <v>4013</v>
      </c>
    </row>
    <row r="236" spans="1:41" x14ac:dyDescent="0.25">
      <c r="A236" s="1" t="s">
        <v>424</v>
      </c>
      <c r="B236" s="1" t="s">
        <v>19</v>
      </c>
      <c r="C236" s="1" t="s">
        <v>3981</v>
      </c>
      <c r="D236" s="1" t="s">
        <v>1285</v>
      </c>
      <c r="E236" s="16">
        <v>204002000000</v>
      </c>
      <c r="F236" s="16" t="s">
        <v>1005</v>
      </c>
      <c r="G236" s="8" t="s">
        <v>201</v>
      </c>
      <c r="H236" s="1">
        <v>2</v>
      </c>
      <c r="I236" s="1" t="s">
        <v>1351</v>
      </c>
      <c r="J236" s="1">
        <v>202</v>
      </c>
      <c r="K236" s="1" t="s">
        <v>1352</v>
      </c>
      <c r="L236" s="1">
        <v>61001005000</v>
      </c>
      <c r="M236" s="1" t="s">
        <v>1358</v>
      </c>
      <c r="N236" s="8">
        <v>2011</v>
      </c>
      <c r="O236" s="8">
        <v>348.5</v>
      </c>
      <c r="P236" s="8" t="s">
        <v>4009</v>
      </c>
      <c r="Q23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6" s="8" t="s">
        <v>3926</v>
      </c>
      <c r="S236" s="8" t="s">
        <v>1770</v>
      </c>
      <c r="T236" s="8" t="s">
        <v>1382</v>
      </c>
      <c r="U236" s="18"/>
      <c r="V236" s="1" t="s">
        <v>2592</v>
      </c>
      <c r="W236" s="8" t="s">
        <v>2632</v>
      </c>
      <c r="X236" s="19" t="s">
        <v>2713</v>
      </c>
      <c r="AA236" s="20">
        <v>11760899.199999999</v>
      </c>
      <c r="AB236" s="12">
        <f t="shared" si="3"/>
        <v>26725.06</v>
      </c>
      <c r="AC236" s="17">
        <f>ROUND(1.65586^(2*EXP(-((Таблица1[[#This Row],[Площадь, кв.м]]/200)^2))-1),4)</f>
        <v>0.63390000000000002</v>
      </c>
      <c r="AD2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36" s="21">
        <v>1</v>
      </c>
      <c r="AG2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24245.981400000001</v>
      </c>
      <c r="AH236" s="34">
        <f>ROUND(Таблица1[[#This Row],[УПКС]]*Таблица1[[#This Row],[Площадь, кв.м]],2)</f>
        <v>8449724.5199999996</v>
      </c>
      <c r="AI236" s="14">
        <f>Таблица1[[#This Row],[Кадастровая стоимость, руб]]/Таблица1[[#This Row],[Действ. КС]]</f>
        <v>0.71845905455936565</v>
      </c>
      <c r="AJ236" s="20" t="s">
        <v>3996</v>
      </c>
      <c r="AK236" s="20" t="s">
        <v>3997</v>
      </c>
      <c r="AL236" s="20" t="s">
        <v>3998</v>
      </c>
      <c r="AM236" s="8" t="s">
        <v>3984</v>
      </c>
      <c r="AN236" s="8" t="s">
        <v>4036</v>
      </c>
      <c r="AO236" s="46" t="s">
        <v>4013</v>
      </c>
    </row>
    <row r="237" spans="1:41" x14ac:dyDescent="0.25">
      <c r="A237" s="1" t="s">
        <v>99</v>
      </c>
      <c r="B237" s="1" t="s">
        <v>4</v>
      </c>
      <c r="C237" s="1" t="s">
        <v>3981</v>
      </c>
      <c r="D237" s="1" t="s">
        <v>1285</v>
      </c>
      <c r="E237" s="16">
        <v>204002000000</v>
      </c>
      <c r="F237" s="16" t="s">
        <v>1005</v>
      </c>
      <c r="G237" s="8" t="s">
        <v>1338</v>
      </c>
      <c r="H237" s="1">
        <v>2</v>
      </c>
      <c r="I237" s="1" t="s">
        <v>1349</v>
      </c>
      <c r="J237" s="1">
        <v>201</v>
      </c>
      <c r="K237" s="1" t="s">
        <v>1350</v>
      </c>
      <c r="L237" s="1">
        <v>61001002001</v>
      </c>
      <c r="M237" s="1" t="s">
        <v>1363</v>
      </c>
      <c r="N237" s="8">
        <v>1955</v>
      </c>
      <c r="O237" s="8">
        <v>131</v>
      </c>
      <c r="P237" s="8" t="s">
        <v>4009</v>
      </c>
      <c r="Q23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7" s="8" t="s">
        <v>3899</v>
      </c>
      <c r="S237" s="8" t="s">
        <v>1388</v>
      </c>
      <c r="T237" s="8" t="s">
        <v>1382</v>
      </c>
      <c r="U237" s="18"/>
      <c r="V237" s="1" t="s">
        <v>2592</v>
      </c>
      <c r="W237" s="8" t="s">
        <v>2608</v>
      </c>
      <c r="X237" s="19" t="s">
        <v>2693</v>
      </c>
      <c r="AA237" s="20">
        <v>4420883.2</v>
      </c>
      <c r="AB237" s="12">
        <f t="shared" si="3"/>
        <v>26725.06</v>
      </c>
      <c r="AC237" s="17">
        <f>ROUND(1.65586^(2*EXP(-((Таблица1[[#This Row],[Площадь, кв.м]]/200)^2))-1),4)</f>
        <v>1.1647000000000001</v>
      </c>
      <c r="AD2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237" s="21">
        <v>1</v>
      </c>
      <c r="AG2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14701.0052</v>
      </c>
      <c r="AH237" s="34">
        <f>ROUND(Таблица1[[#This Row],[УПКС]]*Таблица1[[#This Row],[Площадь, кв.м]],2)</f>
        <v>1925831.6799999999</v>
      </c>
      <c r="AI237" s="14">
        <f>Таблица1[[#This Row],[Кадастровая стоимость, руб]]/Таблица1[[#This Row],[Действ. КС]]</f>
        <v>0.43562147943650714</v>
      </c>
      <c r="AJ237" s="20" t="s">
        <v>3996</v>
      </c>
      <c r="AK237" s="20" t="s">
        <v>3997</v>
      </c>
      <c r="AL237" s="20" t="s">
        <v>3998</v>
      </c>
      <c r="AM237" s="8" t="s">
        <v>3984</v>
      </c>
      <c r="AN237" s="8" t="s">
        <v>4036</v>
      </c>
      <c r="AO237" s="46" t="s">
        <v>4013</v>
      </c>
    </row>
    <row r="238" spans="1:41" x14ac:dyDescent="0.25">
      <c r="A238" s="1" t="s">
        <v>555</v>
      </c>
      <c r="B238" s="1" t="s">
        <v>8</v>
      </c>
      <c r="C238" s="1" t="s">
        <v>3981</v>
      </c>
      <c r="D238" s="1" t="s">
        <v>1285</v>
      </c>
      <c r="E238" s="16">
        <v>204002000000</v>
      </c>
      <c r="F238" s="16" t="s">
        <v>1005</v>
      </c>
      <c r="G238" s="8" t="s">
        <v>201</v>
      </c>
      <c r="H238" s="1">
        <v>2</v>
      </c>
      <c r="I238" s="1" t="s">
        <v>1351</v>
      </c>
      <c r="J238" s="1">
        <v>202</v>
      </c>
      <c r="K238" s="1" t="s">
        <v>1352</v>
      </c>
      <c r="L238" s="1">
        <v>61001002001</v>
      </c>
      <c r="M238" s="1" t="s">
        <v>1363</v>
      </c>
      <c r="N238" s="8">
        <v>1957</v>
      </c>
      <c r="O238" s="8">
        <v>44.6</v>
      </c>
      <c r="P238" s="8" t="s">
        <v>4009</v>
      </c>
      <c r="Q23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8" s="8" t="s">
        <v>3899</v>
      </c>
      <c r="S238" s="8" t="s">
        <v>1892</v>
      </c>
      <c r="T238" s="8" t="s">
        <v>1382</v>
      </c>
      <c r="V238" s="1" t="s">
        <v>2592</v>
      </c>
      <c r="W238" s="8" t="s">
        <v>2608</v>
      </c>
      <c r="X238" s="19" t="s">
        <v>2736</v>
      </c>
      <c r="AA238" s="20">
        <v>1505125.12</v>
      </c>
      <c r="AB238" s="12">
        <f t="shared" si="3"/>
        <v>26725.06</v>
      </c>
      <c r="AC238" s="17">
        <f>ROUND(1.65586^(2*EXP(-((Таблица1[[#This Row],[Площадь, кв.м]]/200)^2))-1),4)</f>
        <v>1.5768</v>
      </c>
      <c r="AD2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38" s="21">
        <v>1</v>
      </c>
      <c r="AG2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20505.697400000001</v>
      </c>
      <c r="AH238" s="34">
        <f>ROUND(Таблица1[[#This Row],[УПКС]]*Таблица1[[#This Row],[Площадь, кв.м]],2)</f>
        <v>914554.1</v>
      </c>
      <c r="AI238" s="14">
        <f>Таблица1[[#This Row],[Кадастровая стоимость, руб]]/Таблица1[[#This Row],[Действ. КС]]</f>
        <v>0.60762662708067749</v>
      </c>
      <c r="AJ238" s="20" t="s">
        <v>3996</v>
      </c>
      <c r="AK238" s="20" t="s">
        <v>3997</v>
      </c>
      <c r="AL238" s="20" t="s">
        <v>3998</v>
      </c>
      <c r="AM238" s="8" t="s">
        <v>3984</v>
      </c>
      <c r="AN238" s="8" t="s">
        <v>4036</v>
      </c>
      <c r="AO238" s="46" t="s">
        <v>4013</v>
      </c>
    </row>
    <row r="239" spans="1:41" x14ac:dyDescent="0.25">
      <c r="A239" s="1" t="s">
        <v>47</v>
      </c>
      <c r="B239" s="1" t="s">
        <v>10</v>
      </c>
      <c r="C239" s="1" t="s">
        <v>3981</v>
      </c>
      <c r="D239" s="1" t="s">
        <v>1285</v>
      </c>
      <c r="E239" s="16">
        <v>204002000000</v>
      </c>
      <c r="F239" s="16" t="s">
        <v>1005</v>
      </c>
      <c r="G239" s="8" t="s">
        <v>1338</v>
      </c>
      <c r="H239" s="1">
        <v>2</v>
      </c>
      <c r="I239" s="1" t="s">
        <v>1349</v>
      </c>
      <c r="J239" s="1">
        <v>201</v>
      </c>
      <c r="K239" s="1" t="s">
        <v>1350</v>
      </c>
      <c r="L239" s="1">
        <v>61001001001</v>
      </c>
      <c r="M239" s="1" t="s">
        <v>1362</v>
      </c>
      <c r="N239" s="8">
        <v>1990</v>
      </c>
      <c r="O239" s="8">
        <v>141.4</v>
      </c>
      <c r="P239" s="8" t="s">
        <v>4009</v>
      </c>
      <c r="Q23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39" s="8" t="s">
        <v>3898</v>
      </c>
      <c r="S239" s="8" t="s">
        <v>1416</v>
      </c>
      <c r="T239" s="8" t="s">
        <v>1382</v>
      </c>
      <c r="U239" s="18"/>
      <c r="V239" s="1" t="s">
        <v>2592</v>
      </c>
      <c r="W239" s="8" t="s">
        <v>2617</v>
      </c>
      <c r="X239" s="19" t="s">
        <v>2707</v>
      </c>
      <c r="AA239" s="20">
        <v>4771854.08</v>
      </c>
      <c r="AB239" s="12">
        <f t="shared" si="3"/>
        <v>26725.06</v>
      </c>
      <c r="AC239" s="17">
        <f>ROUND(1.65586^(2*EXP(-((Таблица1[[#This Row],[Площадь, кв.м]]/200)^2))-1),4)</f>
        <v>1.1134999999999999</v>
      </c>
      <c r="AD2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239" s="21">
        <v>1</v>
      </c>
      <c r="AG2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34072.125399999997</v>
      </c>
      <c r="AH239" s="34">
        <f>ROUND(Таблица1[[#This Row],[УПКС]]*Таблица1[[#This Row],[Площадь, кв.м]],2)</f>
        <v>4817798.53</v>
      </c>
      <c r="AI239" s="14">
        <f>Таблица1[[#This Row],[Кадастровая стоимость, руб]]/Таблица1[[#This Row],[Действ. КС]]</f>
        <v>1.0096282177178393</v>
      </c>
      <c r="AJ239" s="20" t="s">
        <v>3996</v>
      </c>
      <c r="AK239" s="20" t="s">
        <v>3997</v>
      </c>
      <c r="AL239" s="20" t="s">
        <v>3998</v>
      </c>
      <c r="AM239" s="8" t="s">
        <v>3984</v>
      </c>
      <c r="AN239" s="8" t="s">
        <v>4036</v>
      </c>
      <c r="AO239" s="46" t="s">
        <v>4013</v>
      </c>
    </row>
    <row r="240" spans="1:41" x14ac:dyDescent="0.25">
      <c r="A240" s="1" t="s">
        <v>776</v>
      </c>
      <c r="B240" s="1" t="s">
        <v>17</v>
      </c>
      <c r="C240" s="1" t="s">
        <v>3981</v>
      </c>
      <c r="D240" s="1" t="s">
        <v>1285</v>
      </c>
      <c r="E240" s="16">
        <v>204002000000</v>
      </c>
      <c r="F240" s="16" t="s">
        <v>1005</v>
      </c>
      <c r="G240" s="8" t="s">
        <v>201</v>
      </c>
      <c r="H240" s="1">
        <v>2</v>
      </c>
      <c r="I240" s="1" t="s">
        <v>1351</v>
      </c>
      <c r="J240" s="1">
        <v>202</v>
      </c>
      <c r="K240" s="1" t="s">
        <v>1352</v>
      </c>
      <c r="L240" s="1">
        <v>61001002001</v>
      </c>
      <c r="M240" s="1" t="s">
        <v>1363</v>
      </c>
      <c r="N240" s="8">
        <v>1956</v>
      </c>
      <c r="O240" s="8">
        <v>75.400000000000006</v>
      </c>
      <c r="P240" s="8" t="s">
        <v>4009</v>
      </c>
      <c r="Q24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0" s="8" t="s">
        <v>3899</v>
      </c>
      <c r="S240" s="8" t="s">
        <v>2104</v>
      </c>
      <c r="T240" s="8" t="s">
        <v>1382</v>
      </c>
      <c r="V240" s="1" t="s">
        <v>2592</v>
      </c>
      <c r="W240" s="8" t="s">
        <v>2608</v>
      </c>
      <c r="X240" s="19" t="s">
        <v>2696</v>
      </c>
      <c r="AA240" s="20">
        <v>2544538.88</v>
      </c>
      <c r="AB240" s="12">
        <f t="shared" si="3"/>
        <v>26725.06</v>
      </c>
      <c r="AC240" s="17">
        <f>ROUND(1.65586^(2*EXP(-((Таблица1[[#This Row],[Площадь, кв.м]]/200)^2))-1),4)</f>
        <v>1.4487000000000001</v>
      </c>
      <c r="AD2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240" s="21">
        <v>1</v>
      </c>
      <c r="AG2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18285.6927</v>
      </c>
      <c r="AH240" s="34">
        <f>ROUND(Таблица1[[#This Row],[УПКС]]*Таблица1[[#This Row],[Площадь, кв.м]],2)</f>
        <v>1378741.23</v>
      </c>
      <c r="AI240" s="14">
        <f>Таблица1[[#This Row],[Кадастровая стоимость, руб]]/Таблица1[[#This Row],[Действ. КС]]</f>
        <v>0.54184325530918986</v>
      </c>
      <c r="AJ240" s="20" t="s">
        <v>3996</v>
      </c>
      <c r="AK240" s="20" t="s">
        <v>3997</v>
      </c>
      <c r="AL240" s="20" t="s">
        <v>3998</v>
      </c>
      <c r="AM240" s="8" t="s">
        <v>3984</v>
      </c>
      <c r="AN240" s="8" t="s">
        <v>4036</v>
      </c>
      <c r="AO240" s="46" t="s">
        <v>4013</v>
      </c>
    </row>
    <row r="241" spans="1:41" x14ac:dyDescent="0.25">
      <c r="A241" s="1" t="s">
        <v>936</v>
      </c>
      <c r="B241" s="1" t="s">
        <v>21</v>
      </c>
      <c r="C241" s="1" t="s">
        <v>3981</v>
      </c>
      <c r="D241" s="1" t="s">
        <v>1285</v>
      </c>
      <c r="E241" s="16">
        <v>204002000000</v>
      </c>
      <c r="F241" s="16" t="s">
        <v>1005</v>
      </c>
      <c r="G241" s="8" t="s">
        <v>201</v>
      </c>
      <c r="H241" s="1">
        <v>2</v>
      </c>
      <c r="I241" s="1" t="s">
        <v>1351</v>
      </c>
      <c r="J241" s="1">
        <v>202</v>
      </c>
      <c r="K241" s="1" t="s">
        <v>1352</v>
      </c>
      <c r="L241" s="1">
        <v>61001002001</v>
      </c>
      <c r="M241" s="1" t="s">
        <v>1363</v>
      </c>
      <c r="N241" s="8">
        <v>2005</v>
      </c>
      <c r="O241" s="8">
        <v>110.7</v>
      </c>
      <c r="P241" s="8" t="s">
        <v>4009</v>
      </c>
      <c r="Q24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1" s="8" t="s">
        <v>3926</v>
      </c>
      <c r="S241" s="8" t="s">
        <v>2255</v>
      </c>
      <c r="T241" s="8" t="s">
        <v>1382</v>
      </c>
      <c r="U241" s="18"/>
      <c r="V241" s="1" t="s">
        <v>2592</v>
      </c>
      <c r="W241" s="8" t="s">
        <v>2632</v>
      </c>
      <c r="X241" s="19" t="s">
        <v>2711</v>
      </c>
      <c r="AA241" s="20">
        <v>3735815.04</v>
      </c>
      <c r="AB241" s="12">
        <f t="shared" si="3"/>
        <v>26725.06</v>
      </c>
      <c r="AC241" s="17">
        <f>ROUND(1.65586^(2*EXP(-((Таблица1[[#This Row],[Площадь, кв.м]]/200)^2))-1),4)</f>
        <v>1.2688999999999999</v>
      </c>
      <c r="AD2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241" s="21">
        <v>1</v>
      </c>
      <c r="AG2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47078.015599999999</v>
      </c>
      <c r="AH241" s="34">
        <f>ROUND(Таблица1[[#This Row],[УПКС]]*Таблица1[[#This Row],[Площадь, кв.м]],2)</f>
        <v>5211536.33</v>
      </c>
      <c r="AI241" s="14">
        <f>Таблица1[[#This Row],[Кадастровая стоимость, руб]]/Таблица1[[#This Row],[Действ. КС]]</f>
        <v>1.3950199017347498</v>
      </c>
      <c r="AJ241" s="20" t="s">
        <v>3996</v>
      </c>
      <c r="AK241" s="20" t="s">
        <v>3997</v>
      </c>
      <c r="AL241" s="20" t="s">
        <v>3998</v>
      </c>
      <c r="AM241" s="8" t="s">
        <v>3984</v>
      </c>
      <c r="AN241" s="8" t="s">
        <v>4036</v>
      </c>
      <c r="AO241" s="46" t="s">
        <v>4013</v>
      </c>
    </row>
    <row r="242" spans="1:41" x14ac:dyDescent="0.25">
      <c r="A242" s="1" t="s">
        <v>810</v>
      </c>
      <c r="B242" s="1" t="s">
        <v>21</v>
      </c>
      <c r="C242" s="1" t="s">
        <v>3981</v>
      </c>
      <c r="D242" s="1" t="s">
        <v>1285</v>
      </c>
      <c r="E242" s="16">
        <v>204002000000</v>
      </c>
      <c r="F242" s="16" t="s">
        <v>1005</v>
      </c>
      <c r="G242" s="8" t="s">
        <v>201</v>
      </c>
      <c r="H242" s="1">
        <v>2</v>
      </c>
      <c r="I242" s="1" t="s">
        <v>1351</v>
      </c>
      <c r="J242" s="1">
        <v>202</v>
      </c>
      <c r="K242" s="1" t="s">
        <v>1352</v>
      </c>
      <c r="L242" s="1">
        <v>61001002001</v>
      </c>
      <c r="M242" s="1" t="s">
        <v>1363</v>
      </c>
      <c r="N242" s="8">
        <v>1961</v>
      </c>
      <c r="O242" s="8">
        <v>80.599999999999994</v>
      </c>
      <c r="P242" s="8" t="s">
        <v>4009</v>
      </c>
      <c r="Q24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2" s="8" t="s">
        <v>3948</v>
      </c>
      <c r="S242" s="8" t="s">
        <v>2135</v>
      </c>
      <c r="T242" s="8" t="s">
        <v>1382</v>
      </c>
      <c r="V242" s="1" t="s">
        <v>2595</v>
      </c>
      <c r="W242" s="8" t="s">
        <v>2643</v>
      </c>
      <c r="X242" s="19" t="s">
        <v>2738</v>
      </c>
      <c r="AA242" s="20">
        <v>2720024.32</v>
      </c>
      <c r="AB242" s="12">
        <f t="shared" si="3"/>
        <v>26725.06</v>
      </c>
      <c r="AC242" s="17">
        <f>ROUND(1.65586^(2*EXP(-((Таблица1[[#This Row],[Площадь, кв.м]]/200)^2))-1),4)</f>
        <v>1.4235</v>
      </c>
      <c r="AD2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42" s="21">
        <v>1</v>
      </c>
      <c r="AG2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19056.561099999999</v>
      </c>
      <c r="AH242" s="34">
        <f>ROUND(Таблица1[[#This Row],[УПКС]]*Таблица1[[#This Row],[Площадь, кв.м]],2)</f>
        <v>1535958.82</v>
      </c>
      <c r="AI242" s="14">
        <f>Таблица1[[#This Row],[Кадастровая стоимость, руб]]/Таблица1[[#This Row],[Действ. КС]]</f>
        <v>0.56468569369262112</v>
      </c>
      <c r="AJ242" s="20" t="s">
        <v>3996</v>
      </c>
      <c r="AK242" s="20" t="s">
        <v>3997</v>
      </c>
      <c r="AL242" s="20" t="s">
        <v>3998</v>
      </c>
      <c r="AM242" s="8" t="s">
        <v>3984</v>
      </c>
      <c r="AN242" s="8" t="s">
        <v>4036</v>
      </c>
      <c r="AO242" s="46" t="s">
        <v>4013</v>
      </c>
    </row>
    <row r="243" spans="1:41" x14ac:dyDescent="0.25">
      <c r="A243" s="1" t="s">
        <v>681</v>
      </c>
      <c r="B243" s="1" t="s">
        <v>17</v>
      </c>
      <c r="C243" s="1" t="s">
        <v>3981</v>
      </c>
      <c r="D243" s="1" t="s">
        <v>1285</v>
      </c>
      <c r="E243" s="16">
        <v>204002000000</v>
      </c>
      <c r="F243" s="16" t="s">
        <v>1005</v>
      </c>
      <c r="G243" s="8" t="s">
        <v>201</v>
      </c>
      <c r="H243" s="1">
        <v>2</v>
      </c>
      <c r="I243" s="1" t="s">
        <v>1351</v>
      </c>
      <c r="J243" s="1">
        <v>202</v>
      </c>
      <c r="K243" s="1" t="s">
        <v>1352</v>
      </c>
      <c r="L243" s="1">
        <v>61001002001</v>
      </c>
      <c r="M243" s="1" t="s">
        <v>1363</v>
      </c>
      <c r="N243" s="8">
        <v>1985</v>
      </c>
      <c r="O243" s="8">
        <v>63.2</v>
      </c>
      <c r="P243" s="8" t="s">
        <v>4009</v>
      </c>
      <c r="Q24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3" s="8" t="s">
        <v>3948</v>
      </c>
      <c r="S243" s="8" t="s">
        <v>2013</v>
      </c>
      <c r="T243" s="8" t="s">
        <v>1382</v>
      </c>
      <c r="V243" s="1" t="s">
        <v>2595</v>
      </c>
      <c r="W243" s="8" t="s">
        <v>2643</v>
      </c>
      <c r="X243" s="19" t="s">
        <v>2729</v>
      </c>
      <c r="AA243" s="20">
        <v>2132823.04</v>
      </c>
      <c r="AB243" s="12">
        <f t="shared" si="3"/>
        <v>26725.06</v>
      </c>
      <c r="AC243" s="17">
        <f>ROUND(1.65586^(2*EXP(-((Таблица1[[#This Row],[Площадь, кв.м]]/200)^2))-1),4)</f>
        <v>1.5044999999999999</v>
      </c>
      <c r="AD2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0.72</v>
      </c>
      <c r="AF243" s="21">
        <v>1</v>
      </c>
      <c r="AG2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41432.7448</v>
      </c>
      <c r="AH243" s="34">
        <f>ROUND(Таблица1[[#This Row],[УПКС]]*Таблица1[[#This Row],[Площадь, кв.м]],2)</f>
        <v>2618549.4700000002</v>
      </c>
      <c r="AI243" s="14">
        <f>Таблица1[[#This Row],[Кадастровая стоимость, руб]]/Таблица1[[#This Row],[Действ. КС]]</f>
        <v>1.2277387391689092</v>
      </c>
      <c r="AJ243" s="20" t="s">
        <v>3996</v>
      </c>
      <c r="AK243" s="20" t="s">
        <v>3997</v>
      </c>
      <c r="AL243" s="20" t="s">
        <v>3998</v>
      </c>
      <c r="AM243" s="8" t="s">
        <v>3984</v>
      </c>
      <c r="AN243" s="8" t="s">
        <v>4036</v>
      </c>
      <c r="AO243" s="46" t="s">
        <v>4013</v>
      </c>
    </row>
    <row r="244" spans="1:41" x14ac:dyDescent="0.25">
      <c r="A244" s="1" t="s">
        <v>282</v>
      </c>
      <c r="B244" s="1" t="s">
        <v>17</v>
      </c>
      <c r="C244" s="1" t="s">
        <v>3981</v>
      </c>
      <c r="D244" s="1" t="s">
        <v>1285</v>
      </c>
      <c r="E244" s="16">
        <v>204002000000</v>
      </c>
      <c r="F244" s="16" t="s">
        <v>1005</v>
      </c>
      <c r="G244" s="8" t="s">
        <v>201</v>
      </c>
      <c r="H244" s="1">
        <v>2</v>
      </c>
      <c r="I244" s="1" t="s">
        <v>1351</v>
      </c>
      <c r="J244" s="1">
        <v>202</v>
      </c>
      <c r="K244" s="1" t="s">
        <v>1352</v>
      </c>
      <c r="L244" s="1">
        <v>61001003000</v>
      </c>
      <c r="M244" s="1" t="s">
        <v>1359</v>
      </c>
      <c r="N244" s="8">
        <v>2011</v>
      </c>
      <c r="O244" s="8">
        <v>164.5</v>
      </c>
      <c r="P244" s="8" t="s">
        <v>4009</v>
      </c>
      <c r="Q24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4" s="8" t="s">
        <v>3948</v>
      </c>
      <c r="S244" s="8" t="s">
        <v>1630</v>
      </c>
      <c r="T244" s="8" t="s">
        <v>1382</v>
      </c>
      <c r="U244" s="18"/>
      <c r="V244" s="1" t="s">
        <v>2595</v>
      </c>
      <c r="W244" s="8" t="s">
        <v>2643</v>
      </c>
      <c r="X244" s="19" t="s">
        <v>2758</v>
      </c>
      <c r="AA244" s="20">
        <v>5551414.4000000004</v>
      </c>
      <c r="AB244" s="12">
        <f t="shared" si="3"/>
        <v>26725.06</v>
      </c>
      <c r="AC244" s="17">
        <f>ROUND(1.65586^(2*EXP(-((Таблица1[[#This Row],[Площадь, кв.м]]/200)^2))-1),4)</f>
        <v>1.0085</v>
      </c>
      <c r="AD2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44" s="21">
        <v>1</v>
      </c>
      <c r="AG2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38574.0216</v>
      </c>
      <c r="AH244" s="34">
        <f>ROUND(Таблица1[[#This Row],[УПКС]]*Таблица1[[#This Row],[Площадь, кв.м]],2)</f>
        <v>6345426.5499999998</v>
      </c>
      <c r="AI244" s="14">
        <f>Таблица1[[#This Row],[Кадастровая стоимость, руб]]/Таблица1[[#This Row],[Действ. КС]]</f>
        <v>1.1430288018131018</v>
      </c>
      <c r="AJ244" s="20" t="s">
        <v>3996</v>
      </c>
      <c r="AK244" s="20" t="s">
        <v>3997</v>
      </c>
      <c r="AL244" s="20" t="s">
        <v>3998</v>
      </c>
      <c r="AM244" s="8" t="s">
        <v>3984</v>
      </c>
      <c r="AN244" s="8" t="s">
        <v>4036</v>
      </c>
      <c r="AO244" s="46" t="s">
        <v>4013</v>
      </c>
    </row>
    <row r="245" spans="1:41" x14ac:dyDescent="0.25">
      <c r="A245" s="1" t="s">
        <v>13</v>
      </c>
      <c r="B245" s="1" t="s">
        <v>14</v>
      </c>
      <c r="C245" s="1" t="s">
        <v>3981</v>
      </c>
      <c r="D245" s="1" t="s">
        <v>1285</v>
      </c>
      <c r="E245" s="16">
        <v>204002000000</v>
      </c>
      <c r="F245" s="16" t="s">
        <v>1005</v>
      </c>
      <c r="G245" s="8" t="s">
        <v>1338</v>
      </c>
      <c r="H245" s="1">
        <v>2</v>
      </c>
      <c r="I245" s="1" t="s">
        <v>1349</v>
      </c>
      <c r="J245" s="1">
        <v>201</v>
      </c>
      <c r="K245" s="1" t="s">
        <v>1350</v>
      </c>
      <c r="L245" s="1">
        <v>61001005000</v>
      </c>
      <c r="M245" s="1" t="s">
        <v>1358</v>
      </c>
      <c r="N245" s="8">
        <v>2009</v>
      </c>
      <c r="O245" s="8">
        <v>91.4</v>
      </c>
      <c r="P245" s="8" t="s">
        <v>4009</v>
      </c>
      <c r="Q24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5" s="8" t="s">
        <v>3899</v>
      </c>
      <c r="S245" s="8" t="s">
        <v>1388</v>
      </c>
      <c r="T245" s="8" t="s">
        <v>1382</v>
      </c>
      <c r="U245" s="18"/>
      <c r="V245" s="1" t="s">
        <v>2592</v>
      </c>
      <c r="W245" s="8" t="s">
        <v>2608</v>
      </c>
      <c r="X245" s="19" t="s">
        <v>2693</v>
      </c>
      <c r="AA245" s="20">
        <v>3084494.08</v>
      </c>
      <c r="AB245" s="12">
        <f t="shared" si="3"/>
        <v>26725.06</v>
      </c>
      <c r="AC245" s="17">
        <f>ROUND(1.65586^(2*EXP(-((Таблица1[[#This Row],[Площадь, кв.м]]/200)^2))-1),4)</f>
        <v>1.3692</v>
      </c>
      <c r="AD2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45" s="21">
        <v>1</v>
      </c>
      <c r="AG2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51846.697899999999</v>
      </c>
      <c r="AH245" s="34">
        <f>ROUND(Таблица1[[#This Row],[УПКС]]*Таблица1[[#This Row],[Площадь, кв.м]],2)</f>
        <v>4738788.1900000004</v>
      </c>
      <c r="AI245" s="14">
        <f>Таблица1[[#This Row],[Кадастровая стоимость, руб]]/Таблица1[[#This Row],[Действ. КС]]</f>
        <v>1.536325915075188</v>
      </c>
      <c r="AJ245" s="20" t="s">
        <v>3996</v>
      </c>
      <c r="AK245" s="20" t="s">
        <v>3997</v>
      </c>
      <c r="AL245" s="20" t="s">
        <v>3998</v>
      </c>
      <c r="AM245" s="8" t="s">
        <v>3984</v>
      </c>
      <c r="AN245" s="8" t="s">
        <v>4036</v>
      </c>
      <c r="AO245" s="46" t="s">
        <v>4013</v>
      </c>
    </row>
    <row r="246" spans="1:41" x14ac:dyDescent="0.25">
      <c r="A246" s="1" t="s">
        <v>311</v>
      </c>
      <c r="B246" s="1" t="s">
        <v>17</v>
      </c>
      <c r="C246" s="1" t="s">
        <v>3981</v>
      </c>
      <c r="D246" s="1" t="s">
        <v>1285</v>
      </c>
      <c r="E246" s="16">
        <v>204002000000</v>
      </c>
      <c r="F246" s="16" t="s">
        <v>1005</v>
      </c>
      <c r="G246" s="8" t="s">
        <v>201</v>
      </c>
      <c r="H246" s="1">
        <v>2</v>
      </c>
      <c r="I246" s="1" t="s">
        <v>1351</v>
      </c>
      <c r="J246" s="1">
        <v>202</v>
      </c>
      <c r="K246" s="1" t="s">
        <v>1352</v>
      </c>
      <c r="L246" s="1">
        <v>61001003000</v>
      </c>
      <c r="M246" s="1" t="s">
        <v>1359</v>
      </c>
      <c r="N246" s="8">
        <v>2018</v>
      </c>
      <c r="O246" s="8">
        <v>178.1</v>
      </c>
      <c r="P246" s="8" t="s">
        <v>4009</v>
      </c>
      <c r="Q24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6" s="8" t="s">
        <v>3926</v>
      </c>
      <c r="S246" s="8" t="s">
        <v>1658</v>
      </c>
      <c r="T246" s="8" t="s">
        <v>1382</v>
      </c>
      <c r="U246" s="18"/>
      <c r="V246" s="1" t="s">
        <v>2592</v>
      </c>
      <c r="W246" s="8" t="s">
        <v>2632</v>
      </c>
      <c r="X246" s="19" t="s">
        <v>2726</v>
      </c>
      <c r="AA246" s="20">
        <v>6010376.3200000003</v>
      </c>
      <c r="AB246" s="12">
        <f t="shared" si="3"/>
        <v>26725.06</v>
      </c>
      <c r="AC246" s="17">
        <f>ROUND(1.65586^(2*EXP(-((Таблица1[[#This Row],[Площадь, кв.м]]/200)^2))-1),4)</f>
        <v>0.95320000000000005</v>
      </c>
      <c r="AD2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46" s="21">
        <v>1</v>
      </c>
      <c r="AG2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36458.857100000001</v>
      </c>
      <c r="AH246" s="34">
        <f>ROUND(Таблица1[[#This Row],[УПКС]]*Таблица1[[#This Row],[Площадь, кв.м]],2)</f>
        <v>6493322.4500000002</v>
      </c>
      <c r="AI246" s="14">
        <f>Таблица1[[#This Row],[Кадастровая стоимость, руб]]/Таблица1[[#This Row],[Действ. КС]]</f>
        <v>1.0803520618822084</v>
      </c>
      <c r="AJ246" s="20" t="s">
        <v>3996</v>
      </c>
      <c r="AK246" s="20" t="s">
        <v>3997</v>
      </c>
      <c r="AL246" s="20" t="s">
        <v>3998</v>
      </c>
      <c r="AM246" s="8" t="s">
        <v>3984</v>
      </c>
      <c r="AN246" s="8" t="s">
        <v>4036</v>
      </c>
      <c r="AO246" s="46" t="s">
        <v>4013</v>
      </c>
    </row>
    <row r="247" spans="1:41" x14ac:dyDescent="0.25">
      <c r="A247" s="1" t="s">
        <v>296</v>
      </c>
      <c r="B247" s="1" t="s">
        <v>17</v>
      </c>
      <c r="C247" s="1" t="s">
        <v>3981</v>
      </c>
      <c r="D247" s="1" t="s">
        <v>1316</v>
      </c>
      <c r="E247" s="16">
        <v>204002000000</v>
      </c>
      <c r="F247" s="16" t="s">
        <v>1005</v>
      </c>
      <c r="G247" s="8" t="s">
        <v>201</v>
      </c>
      <c r="H247" s="1">
        <v>2</v>
      </c>
      <c r="I247" s="1" t="s">
        <v>1351</v>
      </c>
      <c r="J247" s="1">
        <v>202</v>
      </c>
      <c r="K247" s="1" t="s">
        <v>1352</v>
      </c>
      <c r="L247" s="1">
        <v>61001005000</v>
      </c>
      <c r="M247" s="1" t="s">
        <v>1358</v>
      </c>
      <c r="N247" s="8">
        <v>2015</v>
      </c>
      <c r="O247" s="8">
        <v>170</v>
      </c>
      <c r="P247" s="8" t="s">
        <v>4009</v>
      </c>
      <c r="Q24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7" s="8" t="s">
        <v>3950</v>
      </c>
      <c r="S247" s="8" t="s">
        <v>1644</v>
      </c>
      <c r="T247" s="8" t="s">
        <v>1382</v>
      </c>
      <c r="U247" s="18"/>
      <c r="V247" s="1" t="s">
        <v>2592</v>
      </c>
      <c r="W247" s="8" t="s">
        <v>2657</v>
      </c>
      <c r="X247" s="19" t="s">
        <v>2720</v>
      </c>
      <c r="AA247" s="20">
        <v>7330706</v>
      </c>
      <c r="AB247" s="12">
        <f t="shared" si="3"/>
        <v>26725.06</v>
      </c>
      <c r="AC247" s="17">
        <f>ROUND(1.65586^(2*EXP(-((Таблица1[[#This Row],[Площадь, кв.м]]/200)^2))-1),4)</f>
        <v>0.98550000000000004</v>
      </c>
      <c r="AD2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47" s="21">
        <v>1</v>
      </c>
      <c r="AG2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37694.296699999999</v>
      </c>
      <c r="AH247" s="34">
        <f>ROUND(Таблица1[[#This Row],[УПКС]]*Таблица1[[#This Row],[Площадь, кв.м]],2)</f>
        <v>6408030.4400000004</v>
      </c>
      <c r="AI247" s="14">
        <f>Таблица1[[#This Row],[Кадастровая стоимость, руб]]/Таблица1[[#This Row],[Действ. КС]]</f>
        <v>0.87413551164103431</v>
      </c>
      <c r="AJ247" s="20" t="s">
        <v>3996</v>
      </c>
      <c r="AK247" s="20" t="s">
        <v>3997</v>
      </c>
      <c r="AL247" s="20" t="s">
        <v>3998</v>
      </c>
      <c r="AM247" s="8" t="s">
        <v>3984</v>
      </c>
      <c r="AN247" s="8" t="s">
        <v>4036</v>
      </c>
      <c r="AO247" s="46" t="s">
        <v>4013</v>
      </c>
    </row>
    <row r="248" spans="1:41" x14ac:dyDescent="0.25">
      <c r="A248" s="1" t="s">
        <v>320</v>
      </c>
      <c r="B248" s="1" t="s">
        <v>8</v>
      </c>
      <c r="C248" s="1" t="s">
        <v>3981</v>
      </c>
      <c r="D248" s="1" t="s">
        <v>1316</v>
      </c>
      <c r="E248" s="16">
        <v>204002000000</v>
      </c>
      <c r="F248" s="16" t="s">
        <v>1005</v>
      </c>
      <c r="G248" s="8" t="s">
        <v>201</v>
      </c>
      <c r="H248" s="1">
        <v>2</v>
      </c>
      <c r="I248" s="1" t="s">
        <v>1351</v>
      </c>
      <c r="J248" s="1">
        <v>202</v>
      </c>
      <c r="K248" s="1" t="s">
        <v>1352</v>
      </c>
      <c r="L248" s="1">
        <v>61001005000</v>
      </c>
      <c r="M248" s="1" t="s">
        <v>1358</v>
      </c>
      <c r="N248" s="8">
        <v>2019</v>
      </c>
      <c r="O248" s="8">
        <v>184.8</v>
      </c>
      <c r="P248" s="8" t="s">
        <v>4009</v>
      </c>
      <c r="Q24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8" s="8" t="s">
        <v>3951</v>
      </c>
      <c r="S248" s="8" t="s">
        <v>1667</v>
      </c>
      <c r="T248" s="8" t="s">
        <v>1382</v>
      </c>
      <c r="U248" s="18"/>
      <c r="V248" s="1" t="s">
        <v>2592</v>
      </c>
      <c r="W248" s="8" t="s">
        <v>2657</v>
      </c>
      <c r="X248" s="19" t="s">
        <v>2798</v>
      </c>
      <c r="AA248" s="20">
        <v>7968908.6399999997</v>
      </c>
      <c r="AB248" s="12">
        <f t="shared" si="3"/>
        <v>26725.06</v>
      </c>
      <c r="AC248" s="17">
        <f>ROUND(1.65586^(2*EXP(-((Таблица1[[#This Row],[Площадь, кв.м]]/200)^2))-1),4)</f>
        <v>0.92789999999999995</v>
      </c>
      <c r="AD2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48" s="21">
        <v>1</v>
      </c>
      <c r="AG2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35491.159800000001</v>
      </c>
      <c r="AH248" s="34">
        <f>ROUND(Таблица1[[#This Row],[УПКС]]*Таблица1[[#This Row],[Площадь, кв.м]],2)</f>
        <v>6558766.3300000001</v>
      </c>
      <c r="AI248" s="14">
        <f>Таблица1[[#This Row],[Кадастровая стоимость, руб]]/Таблица1[[#This Row],[Действ. КС]]</f>
        <v>0.82304448780830797</v>
      </c>
      <c r="AJ248" s="20" t="s">
        <v>3996</v>
      </c>
      <c r="AK248" s="20" t="s">
        <v>3997</v>
      </c>
      <c r="AL248" s="20" t="s">
        <v>3998</v>
      </c>
      <c r="AM248" s="8" t="s">
        <v>3984</v>
      </c>
      <c r="AN248" s="8" t="s">
        <v>4036</v>
      </c>
      <c r="AO248" s="46" t="s">
        <v>4013</v>
      </c>
    </row>
    <row r="249" spans="1:41" x14ac:dyDescent="0.25">
      <c r="A249" s="1" t="s">
        <v>443</v>
      </c>
      <c r="B249" s="1" t="s">
        <v>17</v>
      </c>
      <c r="C249" s="1" t="s">
        <v>3981</v>
      </c>
      <c r="D249" s="1" t="s">
        <v>1303</v>
      </c>
      <c r="E249" s="16">
        <v>204002000000</v>
      </c>
      <c r="F249" s="16" t="s">
        <v>1005</v>
      </c>
      <c r="G249" s="8" t="s">
        <v>201</v>
      </c>
      <c r="H249" s="1">
        <v>2</v>
      </c>
      <c r="I249" s="1" t="s">
        <v>1351</v>
      </c>
      <c r="J249" s="1">
        <v>202</v>
      </c>
      <c r="K249" s="1" t="s">
        <v>1352</v>
      </c>
      <c r="L249" s="1">
        <v>61001001001</v>
      </c>
      <c r="M249" s="1" t="s">
        <v>1362</v>
      </c>
      <c r="N249" s="8">
        <v>2004</v>
      </c>
      <c r="O249" s="8">
        <v>30.8</v>
      </c>
      <c r="P249" s="8" t="s">
        <v>4009</v>
      </c>
      <c r="Q24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49" s="8" t="s">
        <v>3926</v>
      </c>
      <c r="S249" s="8" t="s">
        <v>1487</v>
      </c>
      <c r="T249" s="8" t="s">
        <v>1382</v>
      </c>
      <c r="U249" s="18"/>
      <c r="V249" s="1" t="s">
        <v>2592</v>
      </c>
      <c r="W249" s="8" t="s">
        <v>2632</v>
      </c>
      <c r="X249" s="19" t="s">
        <v>2739</v>
      </c>
      <c r="AA249" s="20">
        <v>2055745.16</v>
      </c>
      <c r="AB249" s="12">
        <f t="shared" si="3"/>
        <v>26725.06</v>
      </c>
      <c r="AC249" s="17">
        <f>ROUND(1.65586^(2*EXP(-((Таблица1[[#This Row],[Площадь, кв.м]]/200)^2))-1),4)</f>
        <v>1.6172</v>
      </c>
      <c r="AD2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249" s="21">
        <v>1</v>
      </c>
      <c r="AG2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59381.885399999999</v>
      </c>
      <c r="AH249" s="34">
        <f>ROUND(Таблица1[[#This Row],[УПКС]]*Таблица1[[#This Row],[Площадь, кв.м]],2)</f>
        <v>1828962.07</v>
      </c>
      <c r="AI249" s="14">
        <f>Таблица1[[#This Row],[Кадастровая стоимость, руб]]/Таблица1[[#This Row],[Действ. КС]]</f>
        <v>0.88968326696680644</v>
      </c>
      <c r="AJ249" s="20" t="s">
        <v>3996</v>
      </c>
      <c r="AK249" s="20" t="s">
        <v>3997</v>
      </c>
      <c r="AL249" s="20" t="s">
        <v>3998</v>
      </c>
      <c r="AM249" s="8" t="s">
        <v>3984</v>
      </c>
      <c r="AN249" s="8" t="s">
        <v>4036</v>
      </c>
      <c r="AO249" s="46" t="s">
        <v>4013</v>
      </c>
    </row>
    <row r="250" spans="1:41" x14ac:dyDescent="0.25">
      <c r="A250" s="1" t="s">
        <v>128</v>
      </c>
      <c r="B250" s="1" t="s">
        <v>17</v>
      </c>
      <c r="C250" s="1" t="s">
        <v>3981</v>
      </c>
      <c r="D250" s="1" t="s">
        <v>1303</v>
      </c>
      <c r="E250" s="16">
        <v>204002000000</v>
      </c>
      <c r="F250" s="16" t="s">
        <v>1005</v>
      </c>
      <c r="G250" s="8" t="s">
        <v>201</v>
      </c>
      <c r="H250" s="1">
        <v>2</v>
      </c>
      <c r="I250" s="1" t="s">
        <v>1351</v>
      </c>
      <c r="J250" s="1">
        <v>202</v>
      </c>
      <c r="K250" s="1" t="s">
        <v>1352</v>
      </c>
      <c r="L250" s="1">
        <v>61001006003</v>
      </c>
      <c r="M250" s="1" t="s">
        <v>1361</v>
      </c>
      <c r="N250" s="8">
        <v>2004</v>
      </c>
      <c r="O250" s="8">
        <v>36.4</v>
      </c>
      <c r="P250" s="8" t="s">
        <v>4009</v>
      </c>
      <c r="Q25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50" s="8" t="s">
        <v>3926</v>
      </c>
      <c r="S250" s="8" t="s">
        <v>1487</v>
      </c>
      <c r="T250" s="8" t="s">
        <v>1382</v>
      </c>
      <c r="U250" s="18"/>
      <c r="V250" s="1" t="s">
        <v>2592</v>
      </c>
      <c r="W250" s="8" t="s">
        <v>2632</v>
      </c>
      <c r="X250" s="19" t="s">
        <v>2739</v>
      </c>
      <c r="AA250" s="20">
        <v>2213104.6</v>
      </c>
      <c r="AB250" s="12">
        <f t="shared" si="3"/>
        <v>26725.06</v>
      </c>
      <c r="AC250" s="17">
        <f>ROUND(1.65586^(2*EXP(-((Таблица1[[#This Row],[Площадь, кв.м]]/200)^2))-1),4)</f>
        <v>1.6023000000000001</v>
      </c>
      <c r="AD2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250" s="21">
        <v>1</v>
      </c>
      <c r="AG2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58834.773000000001</v>
      </c>
      <c r="AH250" s="34">
        <f>ROUND(Таблица1[[#This Row],[УПКС]]*Таблица1[[#This Row],[Площадь, кв.м]],2)</f>
        <v>2141585.7400000002</v>
      </c>
      <c r="AI250" s="14">
        <f>Таблица1[[#This Row],[Кадастровая стоимость, руб]]/Таблица1[[#This Row],[Действ. КС]]</f>
        <v>0.9676839223957151</v>
      </c>
      <c r="AJ250" s="20" t="s">
        <v>3996</v>
      </c>
      <c r="AK250" s="20" t="s">
        <v>3997</v>
      </c>
      <c r="AL250" s="20" t="s">
        <v>3998</v>
      </c>
      <c r="AM250" s="8" t="s">
        <v>3984</v>
      </c>
      <c r="AN250" s="8" t="s">
        <v>4036</v>
      </c>
      <c r="AO250" s="46" t="s">
        <v>4013</v>
      </c>
    </row>
    <row r="251" spans="1:41" x14ac:dyDescent="0.25">
      <c r="A251" s="1" t="s">
        <v>634</v>
      </c>
      <c r="B251" s="1" t="s">
        <v>635</v>
      </c>
      <c r="C251" s="1" t="s">
        <v>3981</v>
      </c>
      <c r="D251" s="1" t="s">
        <v>1299</v>
      </c>
      <c r="E251" s="16">
        <v>204002000000</v>
      </c>
      <c r="F251" s="16" t="s">
        <v>1005</v>
      </c>
      <c r="G251" s="8" t="s">
        <v>201</v>
      </c>
      <c r="H251" s="1">
        <v>2</v>
      </c>
      <c r="I251" s="1" t="s">
        <v>1351</v>
      </c>
      <c r="J251" s="1">
        <v>202</v>
      </c>
      <c r="K251" s="1" t="s">
        <v>1352</v>
      </c>
      <c r="L251" s="1">
        <v>61001002001</v>
      </c>
      <c r="M251" s="1" t="s">
        <v>1363</v>
      </c>
      <c r="N251" s="8">
        <v>1957</v>
      </c>
      <c r="O251" s="8">
        <v>56.3</v>
      </c>
      <c r="P251" s="8" t="s">
        <v>4009</v>
      </c>
      <c r="Q25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51" s="8" t="s">
        <v>3898</v>
      </c>
      <c r="S251" s="8" t="s">
        <v>1969</v>
      </c>
      <c r="T251" s="8" t="s">
        <v>1382</v>
      </c>
      <c r="V251" s="1" t="s">
        <v>2592</v>
      </c>
      <c r="W251" s="8" t="s">
        <v>2617</v>
      </c>
      <c r="X251" s="19" t="s">
        <v>2790</v>
      </c>
      <c r="AA251" s="20">
        <v>471704.23</v>
      </c>
      <c r="AB251" s="12">
        <f t="shared" si="3"/>
        <v>26725.06</v>
      </c>
      <c r="AC251" s="17">
        <f>ROUND(1.65586^(2*EXP(-((Таблица1[[#This Row],[Площадь, кв.м]]/200)^2))-1),4)</f>
        <v>1.5334000000000001</v>
      </c>
      <c r="AD2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251" s="21">
        <v>1</v>
      </c>
      <c r="AG2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19941.296600000001</v>
      </c>
      <c r="AH251" s="34">
        <f>ROUND(Таблица1[[#This Row],[УПКС]]*Таблица1[[#This Row],[Площадь, кв.м]],2)</f>
        <v>1122695</v>
      </c>
      <c r="AI251" s="14">
        <f>Таблица1[[#This Row],[Кадастровая стоимость, руб]]/Таблица1[[#This Row],[Действ. КС]]</f>
        <v>2.3800825360417055</v>
      </c>
      <c r="AJ251" s="20" t="s">
        <v>3996</v>
      </c>
      <c r="AK251" s="20" t="s">
        <v>3997</v>
      </c>
      <c r="AL251" s="20" t="s">
        <v>3998</v>
      </c>
      <c r="AM251" s="8" t="s">
        <v>3984</v>
      </c>
      <c r="AN251" s="8" t="s">
        <v>4036</v>
      </c>
      <c r="AO251" s="46" t="s">
        <v>4013</v>
      </c>
    </row>
    <row r="252" spans="1:41" x14ac:dyDescent="0.25">
      <c r="A252" s="1" t="s">
        <v>1086</v>
      </c>
      <c r="B252" s="1" t="s">
        <v>17</v>
      </c>
      <c r="C252" s="1" t="s">
        <v>3981</v>
      </c>
      <c r="D252" s="1" t="s">
        <v>1304</v>
      </c>
      <c r="E252" s="16">
        <v>204002000000</v>
      </c>
      <c r="F252" s="16" t="s">
        <v>1005</v>
      </c>
      <c r="G252" s="8" t="s">
        <v>201</v>
      </c>
      <c r="H252" s="1">
        <v>2</v>
      </c>
      <c r="I252" s="1" t="s">
        <v>1351</v>
      </c>
      <c r="J252" s="1">
        <v>202</v>
      </c>
      <c r="K252" s="1" t="s">
        <v>1352</v>
      </c>
      <c r="L252" s="1">
        <v>61001002001</v>
      </c>
      <c r="M252" s="1" t="s">
        <v>1363</v>
      </c>
      <c r="N252" s="8">
        <v>2007</v>
      </c>
      <c r="O252" s="8">
        <v>276.7</v>
      </c>
      <c r="P252" s="8" t="s">
        <v>4009</v>
      </c>
      <c r="Q2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52" s="8" t="s">
        <v>3900</v>
      </c>
      <c r="S252" s="8" t="s">
        <v>2401</v>
      </c>
      <c r="T252" s="8" t="s">
        <v>1382</v>
      </c>
      <c r="U252" s="18"/>
      <c r="V252" s="1" t="s">
        <v>2598</v>
      </c>
      <c r="W252" s="8" t="s">
        <v>2604</v>
      </c>
      <c r="X252" s="19" t="s">
        <v>2921</v>
      </c>
      <c r="AA252" s="20">
        <v>5818567.1100000003</v>
      </c>
      <c r="AB252" s="12">
        <f t="shared" si="3"/>
        <v>26725.06</v>
      </c>
      <c r="AC252" s="17">
        <f>ROUND(1.65586^(2*EXP(-((Таблица1[[#This Row],[Площадь, кв.м]]/200)^2))-1),4)</f>
        <v>0.70079999999999998</v>
      </c>
      <c r="AD2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52" s="21">
        <v>1</v>
      </c>
      <c r="AG2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18354.3436</v>
      </c>
      <c r="AH252" s="34">
        <f>ROUND(Таблица1[[#This Row],[УПКС]]*Таблица1[[#This Row],[Площадь, кв.м]],2)</f>
        <v>5078646.87</v>
      </c>
      <c r="AI252" s="14">
        <f>Таблица1[[#This Row],[Кадастровая стоимость, руб]]/Таблица1[[#This Row],[Действ. КС]]</f>
        <v>0.87283462989911276</v>
      </c>
      <c r="AJ252" s="20" t="s">
        <v>3996</v>
      </c>
      <c r="AK252" s="20" t="s">
        <v>3997</v>
      </c>
      <c r="AL252" s="20" t="s">
        <v>3998</v>
      </c>
      <c r="AM252" s="8" t="s">
        <v>3984</v>
      </c>
      <c r="AN252" s="8" t="s">
        <v>4036</v>
      </c>
      <c r="AO252" s="46" t="s">
        <v>4013</v>
      </c>
    </row>
    <row r="253" spans="1:41" x14ac:dyDescent="0.25">
      <c r="A253" s="1" t="s">
        <v>189</v>
      </c>
      <c r="B253" s="1" t="s">
        <v>17</v>
      </c>
      <c r="C253" s="1" t="s">
        <v>3981</v>
      </c>
      <c r="D253" s="1" t="s">
        <v>1299</v>
      </c>
      <c r="E253" s="16">
        <v>204002000000</v>
      </c>
      <c r="F253" s="16" t="s">
        <v>1005</v>
      </c>
      <c r="G253" s="8" t="s">
        <v>201</v>
      </c>
      <c r="H253" s="1">
        <v>2</v>
      </c>
      <c r="I253" s="1" t="s">
        <v>1351</v>
      </c>
      <c r="J253" s="1">
        <v>202</v>
      </c>
      <c r="K253" s="1" t="s">
        <v>1352</v>
      </c>
      <c r="L253" s="1">
        <v>61001006003</v>
      </c>
      <c r="M253" s="1" t="s">
        <v>1361</v>
      </c>
      <c r="N253" s="8">
        <v>2011</v>
      </c>
      <c r="O253" s="8">
        <v>112.8</v>
      </c>
      <c r="P253" s="8" t="s">
        <v>4009</v>
      </c>
      <c r="Q2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53" s="8" t="s">
        <v>3948</v>
      </c>
      <c r="S253" s="8" t="s">
        <v>1544</v>
      </c>
      <c r="T253" s="8" t="s">
        <v>1382</v>
      </c>
      <c r="V253" s="1" t="s">
        <v>2589</v>
      </c>
      <c r="W253" s="8" t="s">
        <v>2604</v>
      </c>
      <c r="X253" s="19" t="s">
        <v>2763</v>
      </c>
      <c r="AA253" s="20">
        <v>7133795.71</v>
      </c>
      <c r="AB253" s="12">
        <f t="shared" si="3"/>
        <v>26725.06</v>
      </c>
      <c r="AC253" s="17">
        <f>ROUND(1.65586^(2*EXP(-((Таблица1[[#This Row],[Площадь, кв.м]]/200)^2))-1),4)</f>
        <v>1.258</v>
      </c>
      <c r="AD2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53" s="21">
        <v>1</v>
      </c>
      <c r="AG2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33620.125500000002</v>
      </c>
      <c r="AH253" s="34">
        <f>ROUND(Таблица1[[#This Row],[УПКС]]*Таблица1[[#This Row],[Площадь, кв.м]],2)</f>
        <v>3792350.16</v>
      </c>
      <c r="AI253" s="14">
        <f>Таблица1[[#This Row],[Кадастровая стоимость, руб]]/Таблица1[[#This Row],[Действ. КС]]</f>
        <v>0.53160341481099127</v>
      </c>
      <c r="AJ253" s="20" t="s">
        <v>3996</v>
      </c>
      <c r="AK253" s="20" t="s">
        <v>3997</v>
      </c>
      <c r="AL253" s="20" t="s">
        <v>3998</v>
      </c>
      <c r="AM253" s="8" t="s">
        <v>3984</v>
      </c>
      <c r="AN253" s="8" t="s">
        <v>4036</v>
      </c>
      <c r="AO253" s="46" t="s">
        <v>4013</v>
      </c>
    </row>
    <row r="254" spans="1:41" x14ac:dyDescent="0.25">
      <c r="A254" s="1" t="s">
        <v>446</v>
      </c>
      <c r="B254" s="1" t="s">
        <v>21</v>
      </c>
      <c r="C254" s="1" t="s">
        <v>3981</v>
      </c>
      <c r="D254" s="1" t="s">
        <v>1299</v>
      </c>
      <c r="E254" s="16">
        <v>204002000000</v>
      </c>
      <c r="F254" s="16" t="s">
        <v>1005</v>
      </c>
      <c r="G254" s="8" t="s">
        <v>201</v>
      </c>
      <c r="H254" s="1">
        <v>2</v>
      </c>
      <c r="I254" s="1" t="s">
        <v>1351</v>
      </c>
      <c r="J254" s="1">
        <v>202</v>
      </c>
      <c r="K254" s="1" t="s">
        <v>1352</v>
      </c>
      <c r="L254" s="1">
        <v>61001003001</v>
      </c>
      <c r="M254" s="1" t="s">
        <v>1374</v>
      </c>
      <c r="N254" s="8">
        <v>1959</v>
      </c>
      <c r="O254" s="8">
        <v>65.400000000000006</v>
      </c>
      <c r="P254" s="8" t="s">
        <v>4009</v>
      </c>
      <c r="Q25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54" s="8" t="s">
        <v>3899</v>
      </c>
      <c r="S254" s="8" t="s">
        <v>1790</v>
      </c>
      <c r="T254" s="8" t="s">
        <v>1382</v>
      </c>
      <c r="V254" s="1" t="s">
        <v>2592</v>
      </c>
      <c r="W254" s="8" t="s">
        <v>2608</v>
      </c>
      <c r="X254" s="19" t="s">
        <v>2825</v>
      </c>
      <c r="AA254" s="20">
        <v>293500.07</v>
      </c>
      <c r="AB254" s="12">
        <f t="shared" si="3"/>
        <v>26725.06</v>
      </c>
      <c r="AC254" s="17">
        <f>ROUND(1.65586^(2*EXP(-((Таблица1[[#This Row],[Площадь, кв.м]]/200)^2))-1),4)</f>
        <v>1.4948999999999999</v>
      </c>
      <c r="AD2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254" s="21">
        <v>1</v>
      </c>
      <c r="AG2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20012.401300000001</v>
      </c>
      <c r="AH254" s="34">
        <f>ROUND(Таблица1[[#This Row],[УПКС]]*Таблица1[[#This Row],[Площадь, кв.м]],2)</f>
        <v>1308811.05</v>
      </c>
      <c r="AI254" s="14">
        <f>Таблица1[[#This Row],[Кадастровая стоимость, руб]]/Таблица1[[#This Row],[Действ. КС]]</f>
        <v>4.4593210829557899</v>
      </c>
      <c r="AJ254" s="20" t="s">
        <v>3996</v>
      </c>
      <c r="AK254" s="20" t="s">
        <v>3997</v>
      </c>
      <c r="AL254" s="20" t="s">
        <v>3998</v>
      </c>
      <c r="AM254" s="8" t="s">
        <v>3984</v>
      </c>
      <c r="AN254" s="8" t="s">
        <v>4036</v>
      </c>
      <c r="AO254" s="46" t="s">
        <v>4013</v>
      </c>
    </row>
    <row r="255" spans="1:41" x14ac:dyDescent="0.25">
      <c r="A255" s="1" t="s">
        <v>450</v>
      </c>
      <c r="B255" s="1" t="s">
        <v>17</v>
      </c>
      <c r="C255" s="1" t="s">
        <v>3981</v>
      </c>
      <c r="D255" s="1" t="s">
        <v>1299</v>
      </c>
      <c r="E255" s="16">
        <v>204002000000</v>
      </c>
      <c r="F255" s="16" t="s">
        <v>1005</v>
      </c>
      <c r="G255" s="8" t="s">
        <v>201</v>
      </c>
      <c r="H255" s="1">
        <v>2</v>
      </c>
      <c r="I255" s="1" t="s">
        <v>1351</v>
      </c>
      <c r="J255" s="1">
        <v>202</v>
      </c>
      <c r="K255" s="1" t="s">
        <v>1352</v>
      </c>
      <c r="L255" s="1">
        <v>61001001001</v>
      </c>
      <c r="M255" s="1" t="s">
        <v>1362</v>
      </c>
      <c r="N255" s="8">
        <v>2002</v>
      </c>
      <c r="O255" s="8">
        <v>115.9</v>
      </c>
      <c r="P255" s="8" t="s">
        <v>4009</v>
      </c>
      <c r="Q25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55" s="8" t="s">
        <v>3898</v>
      </c>
      <c r="S255" s="8" t="s">
        <v>1794</v>
      </c>
      <c r="T255" s="8" t="s">
        <v>1382</v>
      </c>
      <c r="U255" s="18"/>
      <c r="V255" s="1" t="s">
        <v>2592</v>
      </c>
      <c r="W255" s="8" t="s">
        <v>2617</v>
      </c>
      <c r="X255" s="19" t="s">
        <v>2826</v>
      </c>
      <c r="AA255" s="20">
        <v>5449687.54</v>
      </c>
      <c r="AB255" s="12">
        <f t="shared" si="3"/>
        <v>26725.06</v>
      </c>
      <c r="AC255" s="17">
        <f>ROUND(1.65586^(2*EXP(-((Таблица1[[#This Row],[Площадь, кв.м]]/200)^2))-1),4)</f>
        <v>1.2419</v>
      </c>
      <c r="AD2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255" s="21">
        <v>1</v>
      </c>
      <c r="AG2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45126.250399999997</v>
      </c>
      <c r="AH255" s="34">
        <f>ROUND(Таблица1[[#This Row],[УПКС]]*Таблица1[[#This Row],[Площадь, кв.м]],2)</f>
        <v>5230132.42</v>
      </c>
      <c r="AI255" s="14">
        <f>Таблица1[[#This Row],[Кадастровая стоимость, руб]]/Таблица1[[#This Row],[Действ. КС]]</f>
        <v>0.95971234710458275</v>
      </c>
      <c r="AJ255" s="20" t="s">
        <v>3996</v>
      </c>
      <c r="AK255" s="20" t="s">
        <v>3997</v>
      </c>
      <c r="AL255" s="20" t="s">
        <v>3998</v>
      </c>
      <c r="AM255" s="8" t="s">
        <v>3984</v>
      </c>
      <c r="AN255" s="8" t="s">
        <v>4036</v>
      </c>
      <c r="AO255" s="46" t="s">
        <v>4013</v>
      </c>
    </row>
    <row r="256" spans="1:41" x14ac:dyDescent="0.25">
      <c r="A256" s="1" t="s">
        <v>470</v>
      </c>
      <c r="B256" s="1" t="s">
        <v>17</v>
      </c>
      <c r="C256" s="1" t="s">
        <v>3981</v>
      </c>
      <c r="D256" s="1" t="s">
        <v>1301</v>
      </c>
      <c r="E256" s="16">
        <v>204002000000</v>
      </c>
      <c r="F256" s="16" t="s">
        <v>1005</v>
      </c>
      <c r="G256" s="8" t="s">
        <v>201</v>
      </c>
      <c r="H256" s="1">
        <v>2</v>
      </c>
      <c r="I256" s="1" t="s">
        <v>1351</v>
      </c>
      <c r="J256" s="1">
        <v>202</v>
      </c>
      <c r="K256" s="1" t="s">
        <v>1352</v>
      </c>
      <c r="L256" s="1">
        <v>61001002001</v>
      </c>
      <c r="M256" s="1" t="s">
        <v>1363</v>
      </c>
      <c r="N256" s="8">
        <v>1929</v>
      </c>
      <c r="O256" s="8">
        <v>22</v>
      </c>
      <c r="P256" s="8" t="s">
        <v>4009</v>
      </c>
      <c r="Q25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56" s="8" t="s">
        <v>3893</v>
      </c>
      <c r="S256" s="8" t="s">
        <v>1813</v>
      </c>
      <c r="T256" s="8" t="s">
        <v>1382</v>
      </c>
      <c r="U256" s="18"/>
      <c r="V256" s="1" t="s">
        <v>2595</v>
      </c>
      <c r="W256" s="8" t="s">
        <v>2614</v>
      </c>
      <c r="X256" s="19" t="s">
        <v>2699</v>
      </c>
      <c r="AA256" s="20">
        <v>221145.71</v>
      </c>
      <c r="AB256" s="12">
        <f t="shared" si="3"/>
        <v>26725.06</v>
      </c>
      <c r="AC256" s="17">
        <f>ROUND(1.65586^(2*EXP(-((Таблица1[[#This Row],[Площадь, кв.м]]/200)^2))-1),4)</f>
        <v>1.6358999999999999</v>
      </c>
      <c r="AD2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256" s="21">
        <v>1</v>
      </c>
      <c r="AG2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18771.415499999999</v>
      </c>
      <c r="AH256" s="34">
        <f>ROUND(Таблица1[[#This Row],[УПКС]]*Таблица1[[#This Row],[Площадь, кв.м]],2)</f>
        <v>412971.14</v>
      </c>
      <c r="AI256" s="14">
        <f>Таблица1[[#This Row],[Кадастровая стоимость, руб]]/Таблица1[[#This Row],[Действ. КС]]</f>
        <v>1.8674164649180851</v>
      </c>
      <c r="AJ256" s="20" t="s">
        <v>3996</v>
      </c>
      <c r="AK256" s="20" t="s">
        <v>3997</v>
      </c>
      <c r="AL256" s="20" t="s">
        <v>3998</v>
      </c>
      <c r="AM256" s="8" t="s">
        <v>3984</v>
      </c>
      <c r="AN256" s="8" t="s">
        <v>4036</v>
      </c>
      <c r="AO256" s="46" t="s">
        <v>4013</v>
      </c>
    </row>
    <row r="257" spans="1:41" x14ac:dyDescent="0.25">
      <c r="A257" s="1" t="s">
        <v>934</v>
      </c>
      <c r="B257" s="1" t="s">
        <v>17</v>
      </c>
      <c r="C257" s="1" t="s">
        <v>3981</v>
      </c>
      <c r="D257" s="1" t="s">
        <v>1281</v>
      </c>
      <c r="E257" s="16">
        <v>204002000000</v>
      </c>
      <c r="F257" s="16" t="s">
        <v>1005</v>
      </c>
      <c r="G257" s="8" t="s">
        <v>201</v>
      </c>
      <c r="H257" s="1">
        <v>2</v>
      </c>
      <c r="I257" s="1" t="s">
        <v>1351</v>
      </c>
      <c r="J257" s="1">
        <v>202</v>
      </c>
      <c r="K257" s="1" t="s">
        <v>1352</v>
      </c>
      <c r="L257" s="1">
        <v>61001002000</v>
      </c>
      <c r="M257" s="1" t="s">
        <v>1364</v>
      </c>
      <c r="N257" s="8">
        <v>2003</v>
      </c>
      <c r="O257" s="8">
        <v>110</v>
      </c>
      <c r="P257" s="8" t="s">
        <v>4009</v>
      </c>
      <c r="Q2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57" s="8" t="s">
        <v>3900</v>
      </c>
      <c r="S257" s="8" t="s">
        <v>2253</v>
      </c>
      <c r="T257" s="8" t="s">
        <v>1382</v>
      </c>
      <c r="V257" s="1" t="s">
        <v>2598</v>
      </c>
      <c r="W257" s="8" t="s">
        <v>2604</v>
      </c>
      <c r="X257" s="19" t="s">
        <v>2794</v>
      </c>
      <c r="AA257" s="20">
        <v>1109488.5900000001</v>
      </c>
      <c r="AB257" s="12">
        <f t="shared" si="3"/>
        <v>26725.06</v>
      </c>
      <c r="AC257" s="17">
        <f>ROUND(1.65586^(2*EXP(-((Таблица1[[#This Row],[Площадь, кв.м]]/200)^2))-1),4)</f>
        <v>1.2726</v>
      </c>
      <c r="AD2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257" s="21">
        <v>1</v>
      </c>
      <c r="AG2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32309.7958</v>
      </c>
      <c r="AH257" s="34">
        <f>ROUND(Таблица1[[#This Row],[УПКС]]*Таблица1[[#This Row],[Площадь, кв.м]],2)</f>
        <v>3554077.54</v>
      </c>
      <c r="AI257" s="14">
        <f>Таблица1[[#This Row],[Кадастровая стоимость, руб]]/Таблица1[[#This Row],[Действ. КС]]</f>
        <v>3.2033475351017353</v>
      </c>
      <c r="AJ257" s="20" t="s">
        <v>3996</v>
      </c>
      <c r="AK257" s="20" t="s">
        <v>3997</v>
      </c>
      <c r="AL257" s="20" t="s">
        <v>3998</v>
      </c>
      <c r="AM257" s="8" t="s">
        <v>3984</v>
      </c>
      <c r="AN257" s="8" t="s">
        <v>4036</v>
      </c>
      <c r="AO257" s="46" t="s">
        <v>4013</v>
      </c>
    </row>
    <row r="258" spans="1:41" x14ac:dyDescent="0.25">
      <c r="A258" s="1" t="s">
        <v>413</v>
      </c>
      <c r="B258" s="1" t="s">
        <v>21</v>
      </c>
      <c r="C258" s="1" t="s">
        <v>3981</v>
      </c>
      <c r="D258" s="1" t="s">
        <v>1301</v>
      </c>
      <c r="E258" s="16">
        <v>204002000000</v>
      </c>
      <c r="F258" s="16" t="s">
        <v>1005</v>
      </c>
      <c r="G258" s="8" t="s">
        <v>201</v>
      </c>
      <c r="H258" s="1">
        <v>2</v>
      </c>
      <c r="I258" s="1" t="s">
        <v>1351</v>
      </c>
      <c r="J258" s="1">
        <v>202</v>
      </c>
      <c r="K258" s="1" t="s">
        <v>1352</v>
      </c>
      <c r="L258" s="1">
        <v>61001006003</v>
      </c>
      <c r="M258" s="1" t="s">
        <v>1361</v>
      </c>
      <c r="N258" s="8">
        <v>2010</v>
      </c>
      <c r="O258" s="8">
        <v>306.2</v>
      </c>
      <c r="P258" s="8" t="s">
        <v>4009</v>
      </c>
      <c r="Q25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58" s="8" t="s">
        <v>3938</v>
      </c>
      <c r="S258" s="8" t="s">
        <v>1759</v>
      </c>
      <c r="T258" s="8" t="s">
        <v>1382</v>
      </c>
      <c r="U258" s="18"/>
      <c r="V258" s="1" t="s">
        <v>2595</v>
      </c>
      <c r="W258" s="8" t="s">
        <v>2650</v>
      </c>
      <c r="X258" s="19" t="s">
        <v>2775</v>
      </c>
      <c r="AA258" s="20">
        <v>14352336.49</v>
      </c>
      <c r="AB258" s="12">
        <f t="shared" si="3"/>
        <v>26725.06</v>
      </c>
      <c r="AC258" s="17">
        <f>ROUND(1.65586^(2*EXP(-((Таблица1[[#This Row],[Площадь, кв.м]]/200)^2))-1),4)</f>
        <v>0.6653</v>
      </c>
      <c r="AD2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58" s="21">
        <v>1</v>
      </c>
      <c r="AG2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25192.527099999999</v>
      </c>
      <c r="AH258" s="34">
        <f>ROUND(Таблица1[[#This Row],[УПКС]]*Таблица1[[#This Row],[Площадь, кв.м]],2)</f>
        <v>7713951.7999999998</v>
      </c>
      <c r="AI258" s="14">
        <f>Таблица1[[#This Row],[Кадастровая стоимость, руб]]/Таблица1[[#This Row],[Действ. КС]]</f>
        <v>0.53747010498079539</v>
      </c>
      <c r="AJ258" s="20" t="s">
        <v>3996</v>
      </c>
      <c r="AK258" s="20" t="s">
        <v>3997</v>
      </c>
      <c r="AL258" s="20" t="s">
        <v>3998</v>
      </c>
      <c r="AM258" s="8" t="s">
        <v>3984</v>
      </c>
      <c r="AN258" s="8" t="s">
        <v>4036</v>
      </c>
      <c r="AO258" s="46" t="s">
        <v>4013</v>
      </c>
    </row>
    <row r="259" spans="1:41" x14ac:dyDescent="0.25">
      <c r="A259" s="1" t="s">
        <v>442</v>
      </c>
      <c r="B259" s="1" t="s">
        <v>8</v>
      </c>
      <c r="C259" s="1" t="s">
        <v>3981</v>
      </c>
      <c r="D259" s="1" t="s">
        <v>1301</v>
      </c>
      <c r="E259" s="16">
        <v>204002000000</v>
      </c>
      <c r="F259" s="16" t="s">
        <v>1005</v>
      </c>
      <c r="G259" s="8" t="s">
        <v>201</v>
      </c>
      <c r="H259" s="1">
        <v>2</v>
      </c>
      <c r="I259" s="1" t="s">
        <v>1351</v>
      </c>
      <c r="J259" s="1">
        <v>202</v>
      </c>
      <c r="K259" s="1" t="s">
        <v>1352</v>
      </c>
      <c r="L259" s="1">
        <v>61001006000</v>
      </c>
      <c r="M259" s="1" t="s">
        <v>1369</v>
      </c>
      <c r="N259" s="8">
        <v>2008</v>
      </c>
      <c r="O259" s="8">
        <v>676.9</v>
      </c>
      <c r="P259" s="8" t="s">
        <v>4009</v>
      </c>
      <c r="Q25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59" s="8" t="s">
        <v>3938</v>
      </c>
      <c r="S259" s="8" t="s">
        <v>1787</v>
      </c>
      <c r="T259" s="8" t="s">
        <v>1382</v>
      </c>
      <c r="U259" s="18"/>
      <c r="V259" s="1" t="s">
        <v>2595</v>
      </c>
      <c r="W259" s="8" t="s">
        <v>2650</v>
      </c>
      <c r="X259" s="19" t="s">
        <v>2718</v>
      </c>
      <c r="AA259" s="20">
        <v>30613278.670000002</v>
      </c>
      <c r="AB259" s="12">
        <f t="shared" ref="AB259:AB322" si="4">26725.06</f>
        <v>26725.06</v>
      </c>
      <c r="AC259" s="17">
        <f>ROUND(1.65586^(2*EXP(-((Таблица1[[#This Row],[Площадь, кв.м]]/200)^2))-1),4)</f>
        <v>0.60389999999999999</v>
      </c>
      <c r="AD2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59" s="21">
        <v>1</v>
      </c>
      <c r="AG2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22636.544000000002</v>
      </c>
      <c r="AH259" s="34">
        <f>ROUND(Таблица1[[#This Row],[УПКС]]*Таблица1[[#This Row],[Площадь, кв.м]],2)</f>
        <v>15322676.630000001</v>
      </c>
      <c r="AI259" s="14">
        <f>Таблица1[[#This Row],[Кадастровая стоимость, руб]]/Таблица1[[#This Row],[Действ. КС]]</f>
        <v>0.5005238672790614</v>
      </c>
      <c r="AJ259" s="20" t="s">
        <v>3996</v>
      </c>
      <c r="AK259" s="20" t="s">
        <v>3997</v>
      </c>
      <c r="AL259" s="20" t="s">
        <v>3998</v>
      </c>
      <c r="AM259" s="8" t="s">
        <v>3984</v>
      </c>
      <c r="AN259" s="8" t="s">
        <v>4036</v>
      </c>
      <c r="AO259" s="46" t="s">
        <v>4013</v>
      </c>
    </row>
    <row r="260" spans="1:41" x14ac:dyDescent="0.25">
      <c r="A260" s="1" t="s">
        <v>377</v>
      </c>
      <c r="B260" s="1" t="s">
        <v>21</v>
      </c>
      <c r="C260" s="1" t="s">
        <v>3981</v>
      </c>
      <c r="D260" s="1" t="s">
        <v>1301</v>
      </c>
      <c r="E260" s="16">
        <v>204002000000</v>
      </c>
      <c r="F260" s="16" t="s">
        <v>1005</v>
      </c>
      <c r="G260" s="8" t="s">
        <v>201</v>
      </c>
      <c r="H260" s="1">
        <v>2</v>
      </c>
      <c r="I260" s="1" t="s">
        <v>1351</v>
      </c>
      <c r="J260" s="1">
        <v>202</v>
      </c>
      <c r="K260" s="1" t="s">
        <v>1352</v>
      </c>
      <c r="L260" s="1">
        <v>61001005000</v>
      </c>
      <c r="M260" s="1" t="s">
        <v>1358</v>
      </c>
      <c r="N260" s="8">
        <v>2008</v>
      </c>
      <c r="O260" s="8">
        <v>242.4</v>
      </c>
      <c r="P260" s="8" t="s">
        <v>4009</v>
      </c>
      <c r="Q26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60" s="8" t="s">
        <v>3952</v>
      </c>
      <c r="S260" s="8" t="s">
        <v>1723</v>
      </c>
      <c r="T260" s="8" t="s">
        <v>1382</v>
      </c>
      <c r="U260" s="18"/>
      <c r="V260" s="1" t="s">
        <v>2595</v>
      </c>
      <c r="W260" s="8" t="s">
        <v>2663</v>
      </c>
      <c r="X260" s="19" t="s">
        <v>2713</v>
      </c>
      <c r="AA260" s="20">
        <v>2807736.45</v>
      </c>
      <c r="AB260" s="12">
        <f t="shared" si="4"/>
        <v>26725.06</v>
      </c>
      <c r="AC260" s="17">
        <f>ROUND(1.65586^(2*EXP(-((Таблица1[[#This Row],[Площадь, кв.м]]/200)^2))-1),4)</f>
        <v>0.76170000000000004</v>
      </c>
      <c r="AD2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60" s="21">
        <v>1</v>
      </c>
      <c r="AG2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28551.507799999999</v>
      </c>
      <c r="AH260" s="34">
        <f>ROUND(Таблица1[[#This Row],[УПКС]]*Таблица1[[#This Row],[Площадь, кв.м]],2)</f>
        <v>6920885.4900000002</v>
      </c>
      <c r="AI260" s="14">
        <f>Таблица1[[#This Row],[Кадастровая стоимость, руб]]/Таблица1[[#This Row],[Действ. КС]]</f>
        <v>2.4649341607542974</v>
      </c>
      <c r="AJ260" s="20" t="s">
        <v>3996</v>
      </c>
      <c r="AK260" s="20" t="s">
        <v>3997</v>
      </c>
      <c r="AL260" s="20" t="s">
        <v>3998</v>
      </c>
      <c r="AM260" s="8" t="s">
        <v>3984</v>
      </c>
      <c r="AN260" s="8" t="s">
        <v>4036</v>
      </c>
      <c r="AO260" s="46" t="s">
        <v>4013</v>
      </c>
    </row>
    <row r="261" spans="1:41" x14ac:dyDescent="0.25">
      <c r="A261" s="1" t="s">
        <v>503</v>
      </c>
      <c r="B261" s="1" t="s">
        <v>17</v>
      </c>
      <c r="C261" s="1" t="s">
        <v>3981</v>
      </c>
      <c r="D261" s="1" t="s">
        <v>1301</v>
      </c>
      <c r="E261" s="16">
        <v>204002000000</v>
      </c>
      <c r="F261" s="16" t="s">
        <v>1005</v>
      </c>
      <c r="G261" s="8" t="s">
        <v>201</v>
      </c>
      <c r="H261" s="1">
        <v>2</v>
      </c>
      <c r="I261" s="1" t="s">
        <v>1351</v>
      </c>
      <c r="J261" s="1">
        <v>202</v>
      </c>
      <c r="K261" s="1" t="s">
        <v>1352</v>
      </c>
      <c r="L261" s="1">
        <v>61001002001</v>
      </c>
      <c r="M261" s="1" t="s">
        <v>1363</v>
      </c>
      <c r="N261" s="8">
        <v>1951</v>
      </c>
      <c r="O261" s="8">
        <v>35.4</v>
      </c>
      <c r="P261" s="8" t="s">
        <v>4009</v>
      </c>
      <c r="Q26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61" s="8" t="s">
        <v>3952</v>
      </c>
      <c r="S261" s="8" t="s">
        <v>1723</v>
      </c>
      <c r="T261" s="8" t="s">
        <v>1382</v>
      </c>
      <c r="V261" s="1" t="s">
        <v>2595</v>
      </c>
      <c r="W261" s="8" t="s">
        <v>2663</v>
      </c>
      <c r="X261" s="19" t="s">
        <v>2713</v>
      </c>
      <c r="AA261" s="20">
        <v>296536.28999999998</v>
      </c>
      <c r="AB261" s="12">
        <f t="shared" si="4"/>
        <v>26725.06</v>
      </c>
      <c r="AC261" s="17">
        <f>ROUND(1.65586^(2*EXP(-((Таблица1[[#This Row],[Площадь, кв.м]]/200)^2))-1),4)</f>
        <v>1.6051</v>
      </c>
      <c r="AD2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261" s="21">
        <v>1</v>
      </c>
      <c r="AG2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19645.862000000001</v>
      </c>
      <c r="AH261" s="34">
        <f>ROUND(Таблица1[[#This Row],[УПКС]]*Таблица1[[#This Row],[Площадь, кв.м]],2)</f>
        <v>695463.51</v>
      </c>
      <c r="AI261" s="14">
        <f>Таблица1[[#This Row],[Кадастровая стоимость, руб]]/Таблица1[[#This Row],[Действ. КС]]</f>
        <v>2.3452897114211555</v>
      </c>
      <c r="AJ261" s="20" t="s">
        <v>3996</v>
      </c>
      <c r="AK261" s="20" t="s">
        <v>3997</v>
      </c>
      <c r="AL261" s="20" t="s">
        <v>3998</v>
      </c>
      <c r="AM261" s="8" t="s">
        <v>3984</v>
      </c>
      <c r="AN261" s="8" t="s">
        <v>4036</v>
      </c>
      <c r="AO261" s="46" t="s">
        <v>4013</v>
      </c>
    </row>
    <row r="262" spans="1:41" x14ac:dyDescent="0.25">
      <c r="A262" s="1" t="s">
        <v>1042</v>
      </c>
      <c r="B262" s="1" t="s">
        <v>56</v>
      </c>
      <c r="C262" s="1" t="s">
        <v>3981</v>
      </c>
      <c r="D262" s="1" t="s">
        <v>1301</v>
      </c>
      <c r="E262" s="16">
        <v>204002000000</v>
      </c>
      <c r="F262" s="16" t="s">
        <v>1005</v>
      </c>
      <c r="G262" s="8" t="s">
        <v>201</v>
      </c>
      <c r="H262" s="1">
        <v>2</v>
      </c>
      <c r="I262" s="1" t="s">
        <v>1351</v>
      </c>
      <c r="J262" s="1">
        <v>202</v>
      </c>
      <c r="K262" s="1" t="s">
        <v>1352</v>
      </c>
      <c r="L262" s="1">
        <v>61001002001</v>
      </c>
      <c r="M262" s="1" t="s">
        <v>1363</v>
      </c>
      <c r="N262" s="8">
        <v>2001</v>
      </c>
      <c r="O262" s="8">
        <v>172.1</v>
      </c>
      <c r="P262" s="8" t="s">
        <v>4009</v>
      </c>
      <c r="Q26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62" s="8" t="s">
        <v>3893</v>
      </c>
      <c r="S262" s="8" t="s">
        <v>2358</v>
      </c>
      <c r="T262" s="8" t="s">
        <v>1382</v>
      </c>
      <c r="U262" s="18"/>
      <c r="V262" s="1" t="s">
        <v>2595</v>
      </c>
      <c r="W262" s="8" t="s">
        <v>2614</v>
      </c>
      <c r="X262" s="19" t="s">
        <v>2711</v>
      </c>
      <c r="AA262" s="20">
        <v>7613025.9299999997</v>
      </c>
      <c r="AB262" s="12">
        <f t="shared" si="4"/>
        <v>26725.06</v>
      </c>
      <c r="AC262" s="17">
        <f>ROUND(1.65586^(2*EXP(-((Таблица1[[#This Row],[Площадь, кв.м]]/200)^2))-1),4)</f>
        <v>0.97699999999999998</v>
      </c>
      <c r="AD2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0.94</v>
      </c>
      <c r="AF262" s="21">
        <v>1</v>
      </c>
      <c r="AG2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35127.030200000001</v>
      </c>
      <c r="AH262" s="34">
        <f>ROUND(Таблица1[[#This Row],[УПКС]]*Таблица1[[#This Row],[Площадь, кв.м]],2)</f>
        <v>6045361.9000000004</v>
      </c>
      <c r="AI262" s="14">
        <f>Таблица1[[#This Row],[Кадастровая стоимость, руб]]/Таблица1[[#This Row],[Действ. КС]]</f>
        <v>0.79408134893873938</v>
      </c>
      <c r="AJ262" s="20" t="s">
        <v>3996</v>
      </c>
      <c r="AK262" s="20" t="s">
        <v>3997</v>
      </c>
      <c r="AL262" s="20" t="s">
        <v>3998</v>
      </c>
      <c r="AM262" s="8" t="s">
        <v>3984</v>
      </c>
      <c r="AN262" s="8" t="s">
        <v>4036</v>
      </c>
      <c r="AO262" s="46" t="s">
        <v>4013</v>
      </c>
    </row>
    <row r="263" spans="1:41" x14ac:dyDescent="0.25">
      <c r="A263" s="1" t="s">
        <v>112</v>
      </c>
      <c r="B263" s="1" t="s">
        <v>56</v>
      </c>
      <c r="C263" s="1" t="s">
        <v>3981</v>
      </c>
      <c r="D263" s="1" t="s">
        <v>1301</v>
      </c>
      <c r="E263" s="16">
        <v>204003000000</v>
      </c>
      <c r="F263" s="16" t="s">
        <v>1339</v>
      </c>
      <c r="G263" s="8" t="s">
        <v>1338</v>
      </c>
      <c r="H263" s="1">
        <v>2</v>
      </c>
      <c r="I263" s="1" t="s">
        <v>1349</v>
      </c>
      <c r="J263" s="1">
        <v>201</v>
      </c>
      <c r="K263" s="1" t="s">
        <v>1350</v>
      </c>
      <c r="L263" s="1">
        <v>61001002001</v>
      </c>
      <c r="M263" s="1" t="s">
        <v>1363</v>
      </c>
      <c r="N263" s="8">
        <v>2004</v>
      </c>
      <c r="O263" s="8">
        <v>285.5</v>
      </c>
      <c r="P263" s="8" t="s">
        <v>4009</v>
      </c>
      <c r="Q2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63" s="8" t="s">
        <v>3900</v>
      </c>
      <c r="S263" s="8" t="s">
        <v>1472</v>
      </c>
      <c r="T263" s="8" t="s">
        <v>1382</v>
      </c>
      <c r="U263" s="18"/>
      <c r="V263" s="1" t="s">
        <v>2598</v>
      </c>
      <c r="W263" s="8" t="s">
        <v>2604</v>
      </c>
      <c r="X263" s="19" t="s">
        <v>2734</v>
      </c>
      <c r="AA263" s="20">
        <v>9757273.6899999995</v>
      </c>
      <c r="AB263" s="12">
        <f t="shared" si="4"/>
        <v>26725.06</v>
      </c>
      <c r="AC263" s="17">
        <f>ROUND(1.65586^(2*EXP(-((Таблица1[[#This Row],[Площадь, кв.м]]/200)^2))-1),4)</f>
        <v>0.68879999999999997</v>
      </c>
      <c r="AD2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263" s="21">
        <v>1</v>
      </c>
      <c r="AG2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17671.892500000002</v>
      </c>
      <c r="AH263" s="34">
        <f>ROUND(Таблица1[[#This Row],[УПКС]]*Таблица1[[#This Row],[Площадь, кв.м]],2)</f>
        <v>5045325.3099999996</v>
      </c>
      <c r="AI263" s="14">
        <f>Таблица1[[#This Row],[Кадастровая стоимость, руб]]/Таблица1[[#This Row],[Действ. КС]]</f>
        <v>0.51708350819049331</v>
      </c>
      <c r="AJ263" s="20" t="s">
        <v>3996</v>
      </c>
      <c r="AK263" s="20" t="s">
        <v>3997</v>
      </c>
      <c r="AL263" s="20" t="s">
        <v>3998</v>
      </c>
      <c r="AM263" s="8" t="s">
        <v>3984</v>
      </c>
      <c r="AN263" s="8" t="s">
        <v>4036</v>
      </c>
      <c r="AO263" s="46" t="s">
        <v>4013</v>
      </c>
    </row>
    <row r="264" spans="1:41" x14ac:dyDescent="0.25">
      <c r="A264" s="1" t="s">
        <v>432</v>
      </c>
      <c r="B264" s="1" t="s">
        <v>19</v>
      </c>
      <c r="C264" s="1" t="s">
        <v>3981</v>
      </c>
      <c r="D264" s="1" t="s">
        <v>1301</v>
      </c>
      <c r="E264" s="16">
        <v>204002000000</v>
      </c>
      <c r="F264" s="16" t="s">
        <v>1005</v>
      </c>
      <c r="G264" s="8" t="s">
        <v>201</v>
      </c>
      <c r="H264" s="1">
        <v>2</v>
      </c>
      <c r="I264" s="1" t="s">
        <v>1351</v>
      </c>
      <c r="J264" s="1">
        <v>202</v>
      </c>
      <c r="K264" s="1" t="s">
        <v>1352</v>
      </c>
      <c r="L264" s="1">
        <v>61001005000</v>
      </c>
      <c r="M264" s="1" t="s">
        <v>1358</v>
      </c>
      <c r="N264" s="8">
        <v>2013</v>
      </c>
      <c r="O264" s="8">
        <v>440</v>
      </c>
      <c r="P264" s="8" t="s">
        <v>4009</v>
      </c>
      <c r="Q26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64" s="8" t="s">
        <v>3893</v>
      </c>
      <c r="S264" s="8" t="s">
        <v>1777</v>
      </c>
      <c r="T264" s="8" t="s">
        <v>1382</v>
      </c>
      <c r="U264" s="18"/>
      <c r="V264" s="1" t="s">
        <v>2595</v>
      </c>
      <c r="W264" s="8" t="s">
        <v>2614</v>
      </c>
      <c r="X264" s="19" t="s">
        <v>2699</v>
      </c>
      <c r="AA264" s="20">
        <v>16496964</v>
      </c>
      <c r="AB264" s="12">
        <f t="shared" si="4"/>
        <v>26725.06</v>
      </c>
      <c r="AC264" s="17">
        <f>ROUND(1.65586^(2*EXP(-((Таблица1[[#This Row],[Площадь, кв.м]]/200)^2))-1),4)</f>
        <v>0.60880000000000001</v>
      </c>
      <c r="AD2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64" s="21">
        <v>1</v>
      </c>
      <c r="AG2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23285.9339</v>
      </c>
      <c r="AH264" s="34">
        <f>ROUND(Таблица1[[#This Row],[УПКС]]*Таблица1[[#This Row],[Площадь, кв.м]],2)</f>
        <v>10245810.92</v>
      </c>
      <c r="AI264" s="14">
        <f>Таблица1[[#This Row],[Кадастровая стоимость, руб]]/Таблица1[[#This Row],[Действ. КС]]</f>
        <v>0.62107251491850257</v>
      </c>
      <c r="AJ264" s="20" t="s">
        <v>3996</v>
      </c>
      <c r="AK264" s="20" t="s">
        <v>3997</v>
      </c>
      <c r="AL264" s="20" t="s">
        <v>3998</v>
      </c>
      <c r="AM264" s="8" t="s">
        <v>3984</v>
      </c>
      <c r="AN264" s="8" t="s">
        <v>4036</v>
      </c>
      <c r="AO264" s="46" t="s">
        <v>4013</v>
      </c>
    </row>
    <row r="265" spans="1:41" x14ac:dyDescent="0.25">
      <c r="A265" s="1" t="s">
        <v>220</v>
      </c>
      <c r="B265" s="1" t="s">
        <v>19</v>
      </c>
      <c r="C265" s="1" t="s">
        <v>3981</v>
      </c>
      <c r="D265" s="1" t="s">
        <v>1301</v>
      </c>
      <c r="E265" s="16">
        <v>204002000000</v>
      </c>
      <c r="F265" s="16" t="s">
        <v>1005</v>
      </c>
      <c r="G265" s="8" t="s">
        <v>201</v>
      </c>
      <c r="H265" s="1">
        <v>2</v>
      </c>
      <c r="I265" s="1" t="s">
        <v>1351</v>
      </c>
      <c r="J265" s="1">
        <v>202</v>
      </c>
      <c r="K265" s="1" t="s">
        <v>1352</v>
      </c>
      <c r="L265" s="1">
        <v>61001005000</v>
      </c>
      <c r="M265" s="1" t="s">
        <v>1358</v>
      </c>
      <c r="N265" s="8">
        <v>2013</v>
      </c>
      <c r="O265" s="8">
        <v>130</v>
      </c>
      <c r="P265" s="8" t="s">
        <v>4009</v>
      </c>
      <c r="Q26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65" s="8" t="s">
        <v>3938</v>
      </c>
      <c r="S265" s="8" t="s">
        <v>1572</v>
      </c>
      <c r="T265" s="8" t="s">
        <v>1382</v>
      </c>
      <c r="U265" s="18"/>
      <c r="V265" s="1" t="s">
        <v>2595</v>
      </c>
      <c r="W265" s="8" t="s">
        <v>2650</v>
      </c>
      <c r="X265" s="19" t="s">
        <v>2746</v>
      </c>
      <c r="AA265" s="20">
        <v>4874103</v>
      </c>
      <c r="AB265" s="12">
        <f t="shared" si="4"/>
        <v>26725.06</v>
      </c>
      <c r="AC265" s="17">
        <f>ROUND(1.65586^(2*EXP(-((Таблица1[[#This Row],[Площадь, кв.м]]/200)^2))-1),4)</f>
        <v>1.1697</v>
      </c>
      <c r="AD2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65" s="21">
        <v>1</v>
      </c>
      <c r="AG2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44739.745199999998</v>
      </c>
      <c r="AH265" s="34">
        <f>ROUND(Таблица1[[#This Row],[УПКС]]*Таблица1[[#This Row],[Площадь, кв.м]],2)</f>
        <v>5816166.8799999999</v>
      </c>
      <c r="AI265" s="14">
        <f>Таблица1[[#This Row],[Кадастровая стоимость, руб]]/Таблица1[[#This Row],[Действ. КС]]</f>
        <v>1.1932794362367805</v>
      </c>
      <c r="AJ265" s="20" t="s">
        <v>3996</v>
      </c>
      <c r="AK265" s="20" t="s">
        <v>3997</v>
      </c>
      <c r="AL265" s="20" t="s">
        <v>3998</v>
      </c>
      <c r="AM265" s="8" t="s">
        <v>3984</v>
      </c>
      <c r="AN265" s="8" t="s">
        <v>4036</v>
      </c>
      <c r="AO265" s="46" t="s">
        <v>4013</v>
      </c>
    </row>
    <row r="266" spans="1:41" x14ac:dyDescent="0.25">
      <c r="A266" s="1" t="s">
        <v>460</v>
      </c>
      <c r="B266" s="1" t="s">
        <v>56</v>
      </c>
      <c r="C266" s="1" t="s">
        <v>3981</v>
      </c>
      <c r="D266" s="1" t="s">
        <v>1301</v>
      </c>
      <c r="E266" s="16">
        <v>204002000000</v>
      </c>
      <c r="F266" s="16" t="s">
        <v>1005</v>
      </c>
      <c r="G266" s="8" t="s">
        <v>201</v>
      </c>
      <c r="H266" s="1">
        <v>2</v>
      </c>
      <c r="I266" s="1" t="s">
        <v>1351</v>
      </c>
      <c r="J266" s="1">
        <v>202</v>
      </c>
      <c r="K266" s="1" t="s">
        <v>1352</v>
      </c>
      <c r="L266" s="1">
        <v>61001001001</v>
      </c>
      <c r="M266" s="1" t="s">
        <v>1362</v>
      </c>
      <c r="N266" s="8">
        <v>2009</v>
      </c>
      <c r="O266" s="8">
        <v>255.2</v>
      </c>
      <c r="P266" s="8" t="s">
        <v>4009</v>
      </c>
      <c r="Q26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66" s="8" t="s">
        <v>3938</v>
      </c>
      <c r="S266" s="8" t="s">
        <v>1804</v>
      </c>
      <c r="T266" s="8" t="s">
        <v>1382</v>
      </c>
      <c r="U266" s="18"/>
      <c r="V266" s="1" t="s">
        <v>2595</v>
      </c>
      <c r="W266" s="8" t="s">
        <v>2650</v>
      </c>
      <c r="X266" s="19" t="s">
        <v>2723</v>
      </c>
      <c r="AA266" s="20">
        <v>9568239.1199999992</v>
      </c>
      <c r="AB266" s="12">
        <f t="shared" si="4"/>
        <v>26725.06</v>
      </c>
      <c r="AC266" s="17">
        <f>ROUND(1.65586^(2*EXP(-((Таблица1[[#This Row],[Площадь, кв.м]]/200)^2))-1),4)</f>
        <v>0.73609999999999998</v>
      </c>
      <c r="AD2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66" s="21">
        <v>1</v>
      </c>
      <c r="AG2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27873.469400000002</v>
      </c>
      <c r="AH266" s="34">
        <f>ROUND(Таблица1[[#This Row],[УПКС]]*Таблица1[[#This Row],[Площадь, кв.м]],2)</f>
        <v>7113309.3899999997</v>
      </c>
      <c r="AI266" s="14">
        <f>Таблица1[[#This Row],[Кадастровая стоимость, руб]]/Таблица1[[#This Row],[Действ. КС]]</f>
        <v>0.74342930823409437</v>
      </c>
      <c r="AJ266" s="20" t="s">
        <v>3996</v>
      </c>
      <c r="AK266" s="20" t="s">
        <v>3997</v>
      </c>
      <c r="AL266" s="20" t="s">
        <v>3998</v>
      </c>
      <c r="AM266" s="8" t="s">
        <v>3984</v>
      </c>
      <c r="AN266" s="8" t="s">
        <v>4036</v>
      </c>
      <c r="AO266" s="46" t="s">
        <v>4013</v>
      </c>
    </row>
    <row r="267" spans="1:41" x14ac:dyDescent="0.25">
      <c r="A267" s="1" t="s">
        <v>1096</v>
      </c>
      <c r="B267" s="1" t="s">
        <v>17</v>
      </c>
      <c r="C267" s="1" t="s">
        <v>3981</v>
      </c>
      <c r="D267" s="1" t="s">
        <v>1301</v>
      </c>
      <c r="E267" s="16">
        <v>204002000000</v>
      </c>
      <c r="F267" s="16" t="s">
        <v>1005</v>
      </c>
      <c r="G267" s="8" t="s">
        <v>201</v>
      </c>
      <c r="H267" s="1">
        <v>2</v>
      </c>
      <c r="I267" s="1" t="s">
        <v>1351</v>
      </c>
      <c r="J267" s="1">
        <v>202</v>
      </c>
      <c r="K267" s="1" t="s">
        <v>1352</v>
      </c>
      <c r="L267" s="1">
        <v>61001002000</v>
      </c>
      <c r="M267" s="1" t="s">
        <v>1364</v>
      </c>
      <c r="N267" s="8">
        <v>2017</v>
      </c>
      <c r="O267" s="8">
        <v>464.3</v>
      </c>
      <c r="P267" s="8" t="s">
        <v>4009</v>
      </c>
      <c r="Q26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67" s="8" t="s">
        <v>3938</v>
      </c>
      <c r="S267" s="8" t="s">
        <v>2409</v>
      </c>
      <c r="T267" s="8" t="s">
        <v>1382</v>
      </c>
      <c r="U267" s="18"/>
      <c r="V267" s="1" t="s">
        <v>2595</v>
      </c>
      <c r="W267" s="8" t="s">
        <v>2650</v>
      </c>
      <c r="X267" s="19" t="s">
        <v>2911</v>
      </c>
      <c r="AA267" s="20">
        <v>11556659.15</v>
      </c>
      <c r="AB267" s="12">
        <f t="shared" si="4"/>
        <v>26725.06</v>
      </c>
      <c r="AC267" s="17">
        <f>ROUND(1.65586^(2*EXP(-((Таблица1[[#This Row],[Площадь, кв.м]]/200)^2))-1),4)</f>
        <v>0.60670000000000002</v>
      </c>
      <c r="AD2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67" s="21">
        <v>1</v>
      </c>
      <c r="AG2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23205.611199999999</v>
      </c>
      <c r="AH267" s="34">
        <f>ROUND(Таблица1[[#This Row],[УПКС]]*Таблица1[[#This Row],[Площадь, кв.м]],2)</f>
        <v>10774365.279999999</v>
      </c>
      <c r="AI267" s="14">
        <f>Таблица1[[#This Row],[Кадастровая стоимость, руб]]/Таблица1[[#This Row],[Действ. КС]]</f>
        <v>0.9323079568371625</v>
      </c>
      <c r="AJ267" s="20" t="s">
        <v>3996</v>
      </c>
      <c r="AK267" s="20" t="s">
        <v>3997</v>
      </c>
      <c r="AL267" s="20" t="s">
        <v>3998</v>
      </c>
      <c r="AM267" s="8" t="s">
        <v>3984</v>
      </c>
      <c r="AN267" s="8" t="s">
        <v>4036</v>
      </c>
      <c r="AO267" s="46" t="s">
        <v>4013</v>
      </c>
    </row>
    <row r="268" spans="1:41" x14ac:dyDescent="0.25">
      <c r="A268" s="1" t="s">
        <v>1081</v>
      </c>
      <c r="B268" s="1" t="s">
        <v>17</v>
      </c>
      <c r="C268" s="1" t="s">
        <v>3981</v>
      </c>
      <c r="D268" s="1" t="s">
        <v>1301</v>
      </c>
      <c r="E268" s="16">
        <v>204002000000</v>
      </c>
      <c r="F268" s="16" t="s">
        <v>1005</v>
      </c>
      <c r="G268" s="8" t="s">
        <v>201</v>
      </c>
      <c r="H268" s="1">
        <v>2</v>
      </c>
      <c r="I268" s="1" t="s">
        <v>1351</v>
      </c>
      <c r="J268" s="1">
        <v>202</v>
      </c>
      <c r="K268" s="1" t="s">
        <v>1352</v>
      </c>
      <c r="L268" s="1">
        <v>61001002000</v>
      </c>
      <c r="M268" s="1" t="s">
        <v>1364</v>
      </c>
      <c r="N268" s="8">
        <v>2017</v>
      </c>
      <c r="O268" s="8">
        <v>231.2</v>
      </c>
      <c r="P268" s="8" t="s">
        <v>4009</v>
      </c>
      <c r="Q26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268" s="8" t="s">
        <v>3893</v>
      </c>
      <c r="S268" s="8" t="s">
        <v>2396</v>
      </c>
      <c r="T268" s="8" t="s">
        <v>1382</v>
      </c>
      <c r="U268" s="18"/>
      <c r="V268" s="1" t="s">
        <v>2595</v>
      </c>
      <c r="W268" s="8" t="s">
        <v>2614</v>
      </c>
      <c r="X268" s="19" t="s">
        <v>2770</v>
      </c>
      <c r="AA268" s="20">
        <v>8668404.7200000007</v>
      </c>
      <c r="AB268" s="12">
        <f t="shared" si="4"/>
        <v>26725.06</v>
      </c>
      <c r="AC268" s="17">
        <f>ROUND(1.65586^(2*EXP(-((Таблица1[[#This Row],[Площадь, кв.м]]/200)^2))-1),4)</f>
        <v>0.78720000000000001</v>
      </c>
      <c r="AD2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2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68" s="21">
        <v>1</v>
      </c>
      <c r="AG2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30109.538700000001</v>
      </c>
      <c r="AH268" s="34">
        <f>ROUND(Таблица1[[#This Row],[УПКС]]*Таблица1[[#This Row],[Площадь, кв.м]],2)</f>
        <v>6961325.3499999996</v>
      </c>
      <c r="AI268" s="14">
        <f>Таблица1[[#This Row],[Кадастровая стоимость, руб]]/Таблица1[[#This Row],[Действ. КС]]</f>
        <v>0.80306879695391042</v>
      </c>
      <c r="AJ268" s="20" t="s">
        <v>3996</v>
      </c>
      <c r="AK268" s="20" t="s">
        <v>3997</v>
      </c>
      <c r="AL268" s="20" t="s">
        <v>3998</v>
      </c>
      <c r="AM268" s="8" t="s">
        <v>3984</v>
      </c>
      <c r="AN268" s="8" t="s">
        <v>4036</v>
      </c>
      <c r="AO268" s="46" t="s">
        <v>4013</v>
      </c>
    </row>
    <row r="269" spans="1:41" x14ac:dyDescent="0.25">
      <c r="A269" s="1" t="s">
        <v>729</v>
      </c>
      <c r="B269" s="1" t="s">
        <v>17</v>
      </c>
      <c r="C269" s="1" t="s">
        <v>3981</v>
      </c>
      <c r="D269" s="1" t="s">
        <v>1324</v>
      </c>
      <c r="E269" s="16">
        <v>204002000000</v>
      </c>
      <c r="F269" s="16" t="s">
        <v>1005</v>
      </c>
      <c r="G269" s="8" t="s">
        <v>201</v>
      </c>
      <c r="H269" s="1">
        <v>2</v>
      </c>
      <c r="I269" s="1" t="s">
        <v>1351</v>
      </c>
      <c r="J269" s="1">
        <v>202</v>
      </c>
      <c r="K269" s="1" t="s">
        <v>1352</v>
      </c>
      <c r="L269" s="1">
        <v>61001002001</v>
      </c>
      <c r="M269" s="1" t="s">
        <v>1363</v>
      </c>
      <c r="N269" s="8">
        <v>2004</v>
      </c>
      <c r="O269" s="8">
        <v>68.900000000000006</v>
      </c>
      <c r="P269" s="8" t="s">
        <v>4009</v>
      </c>
      <c r="Q2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69" s="8" t="s">
        <v>3953</v>
      </c>
      <c r="S269" s="8" t="s">
        <v>2057</v>
      </c>
      <c r="T269" s="8" t="s">
        <v>1382</v>
      </c>
      <c r="V269" s="1" t="s">
        <v>2601</v>
      </c>
      <c r="W269" s="8" t="s">
        <v>2667</v>
      </c>
      <c r="X269" s="19" t="s">
        <v>2881</v>
      </c>
      <c r="AA269" s="20">
        <v>1339271.3600000001</v>
      </c>
      <c r="AB269" s="12">
        <f t="shared" si="4"/>
        <v>26725.06</v>
      </c>
      <c r="AC269" s="17">
        <f>ROUND(1.65586^(2*EXP(-((Таблица1[[#This Row],[Площадь, кв.м]]/200)^2))-1),4)</f>
        <v>1.4791000000000001</v>
      </c>
      <c r="AD2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269" s="21">
        <v>1</v>
      </c>
      <c r="AG2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37947.874799999998</v>
      </c>
      <c r="AH269" s="34">
        <f>ROUND(Таблица1[[#This Row],[УПКС]]*Таблица1[[#This Row],[Площадь, кв.м]],2)</f>
        <v>2614608.5699999998</v>
      </c>
      <c r="AI269" s="14">
        <f>Таблица1[[#This Row],[Кадастровая стоимость, руб]]/Таблица1[[#This Row],[Действ. КС]]</f>
        <v>1.9522619896837035</v>
      </c>
      <c r="AJ269" s="20" t="s">
        <v>3996</v>
      </c>
      <c r="AK269" s="20" t="s">
        <v>3997</v>
      </c>
      <c r="AL269" s="20" t="s">
        <v>3998</v>
      </c>
      <c r="AM269" s="8" t="s">
        <v>3984</v>
      </c>
      <c r="AN269" s="8" t="s">
        <v>4036</v>
      </c>
      <c r="AO269" s="46" t="s">
        <v>4013</v>
      </c>
    </row>
    <row r="270" spans="1:41" x14ac:dyDescent="0.25">
      <c r="A270" s="1" t="s">
        <v>1146</v>
      </c>
      <c r="B270" s="1" t="s">
        <v>17</v>
      </c>
      <c r="C270" s="1" t="s">
        <v>3981</v>
      </c>
      <c r="D270" s="1" t="s">
        <v>1324</v>
      </c>
      <c r="E270" s="16">
        <v>204002000000</v>
      </c>
      <c r="F270" s="16" t="s">
        <v>1005</v>
      </c>
      <c r="G270" s="8" t="s">
        <v>201</v>
      </c>
      <c r="H270" s="1">
        <v>2</v>
      </c>
      <c r="I270" s="1" t="s">
        <v>1351</v>
      </c>
      <c r="J270" s="1">
        <v>202</v>
      </c>
      <c r="K270" s="1" t="s">
        <v>1352</v>
      </c>
      <c r="L270" s="1">
        <v>61001002004</v>
      </c>
      <c r="M270" s="1" t="s">
        <v>1367</v>
      </c>
      <c r="N270" s="8">
        <v>1997</v>
      </c>
      <c r="O270" s="8">
        <v>84.9</v>
      </c>
      <c r="P270" s="8" t="s">
        <v>4009</v>
      </c>
      <c r="Q2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0" s="8" t="s">
        <v>3953</v>
      </c>
      <c r="S270" s="8" t="s">
        <v>2455</v>
      </c>
      <c r="T270" s="8" t="s">
        <v>1382</v>
      </c>
      <c r="V270" s="1" t="s">
        <v>2601</v>
      </c>
      <c r="W270" s="8" t="s">
        <v>2667</v>
      </c>
      <c r="X270" s="19" t="s">
        <v>2927</v>
      </c>
      <c r="AA270" s="20">
        <v>1197116.0900000001</v>
      </c>
      <c r="AB270" s="12">
        <f t="shared" si="4"/>
        <v>26725.06</v>
      </c>
      <c r="AC270" s="17">
        <f>ROUND(1.65586^(2*EXP(-((Таблица1[[#This Row],[Площадь, кв.м]]/200)^2))-1),4)</f>
        <v>1.4020999999999999</v>
      </c>
      <c r="AD2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270" s="21">
        <v>1</v>
      </c>
      <c r="AG2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33724.086000000003</v>
      </c>
      <c r="AH270" s="34">
        <f>ROUND(Таблица1[[#This Row],[УПКС]]*Таблица1[[#This Row],[Площадь, кв.м]],2)</f>
        <v>2863174.9</v>
      </c>
      <c r="AI270" s="14">
        <f>Таблица1[[#This Row],[Кадастровая стоимость, руб]]/Таблица1[[#This Row],[Действ. КС]]</f>
        <v>2.3917270212281583</v>
      </c>
      <c r="AJ270" s="20" t="s">
        <v>3996</v>
      </c>
      <c r="AK270" s="20" t="s">
        <v>3997</v>
      </c>
      <c r="AL270" s="20" t="s">
        <v>3998</v>
      </c>
      <c r="AM270" s="8" t="s">
        <v>3984</v>
      </c>
      <c r="AN270" s="8" t="s">
        <v>4036</v>
      </c>
      <c r="AO270" s="46" t="s">
        <v>4013</v>
      </c>
    </row>
    <row r="271" spans="1:41" x14ac:dyDescent="0.25">
      <c r="A271" s="1" t="s">
        <v>429</v>
      </c>
      <c r="B271" s="1" t="s">
        <v>17</v>
      </c>
      <c r="C271" s="1" t="s">
        <v>3981</v>
      </c>
      <c r="D271" s="1" t="s">
        <v>1306</v>
      </c>
      <c r="E271" s="16">
        <v>204002000000</v>
      </c>
      <c r="F271" s="16" t="s">
        <v>1005</v>
      </c>
      <c r="G271" s="8" t="s">
        <v>201</v>
      </c>
      <c r="H271" s="1">
        <v>2</v>
      </c>
      <c r="I271" s="1" t="s">
        <v>1351</v>
      </c>
      <c r="J271" s="1">
        <v>202</v>
      </c>
      <c r="K271" s="1" t="s">
        <v>1352</v>
      </c>
      <c r="L271" s="1">
        <v>61001003000</v>
      </c>
      <c r="M271" s="1" t="s">
        <v>1359</v>
      </c>
      <c r="N271" s="8">
        <v>2014</v>
      </c>
      <c r="O271" s="8">
        <v>420.1</v>
      </c>
      <c r="P271" s="8" t="s">
        <v>4009</v>
      </c>
      <c r="Q2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1" s="8" t="s">
        <v>3925</v>
      </c>
      <c r="S271" s="8" t="s">
        <v>1774</v>
      </c>
      <c r="T271" s="8" t="s">
        <v>1382</v>
      </c>
      <c r="U271" s="18"/>
      <c r="V271" s="1" t="s">
        <v>2596</v>
      </c>
      <c r="W271" s="8" t="s">
        <v>2651</v>
      </c>
      <c r="X271" s="19" t="s">
        <v>2710</v>
      </c>
      <c r="AA271" s="20">
        <v>9591248.4900000002</v>
      </c>
      <c r="AB271" s="12">
        <f t="shared" si="4"/>
        <v>26725.06</v>
      </c>
      <c r="AC271" s="17">
        <f>ROUND(1.65586^(2*EXP(-((Таблица1[[#This Row],[Площадь, кв.м]]/200)^2))-1),4)</f>
        <v>0.61129999999999995</v>
      </c>
      <c r="AD2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71" s="21">
        <v>1</v>
      </c>
      <c r="AG2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16337.029200000001</v>
      </c>
      <c r="AH271" s="34">
        <f>ROUND(Таблица1[[#This Row],[УПКС]]*Таблица1[[#This Row],[Площадь, кв.м]],2)</f>
        <v>6863185.9699999997</v>
      </c>
      <c r="AI271" s="14">
        <f>Таблица1[[#This Row],[Кадастровая стоимость, руб]]/Таблица1[[#This Row],[Действ. КС]]</f>
        <v>0.71556752774737042</v>
      </c>
      <c r="AJ271" s="20" t="s">
        <v>3996</v>
      </c>
      <c r="AK271" s="20" t="s">
        <v>3997</v>
      </c>
      <c r="AL271" s="20" t="s">
        <v>3998</v>
      </c>
      <c r="AM271" s="8" t="s">
        <v>3984</v>
      </c>
      <c r="AN271" s="8" t="s">
        <v>4036</v>
      </c>
      <c r="AO271" s="46" t="s">
        <v>4013</v>
      </c>
    </row>
    <row r="272" spans="1:41" x14ac:dyDescent="0.25">
      <c r="A272" s="1" t="s">
        <v>1156</v>
      </c>
      <c r="B272" s="1" t="s">
        <v>21</v>
      </c>
      <c r="C272" s="1" t="s">
        <v>3981</v>
      </c>
      <c r="D272" s="1" t="s">
        <v>1306</v>
      </c>
      <c r="E272" s="16">
        <v>204002000000</v>
      </c>
      <c r="F272" s="16" t="s">
        <v>1005</v>
      </c>
      <c r="G272" s="8" t="s">
        <v>1343</v>
      </c>
      <c r="H272" s="1">
        <v>2</v>
      </c>
      <c r="I272" s="1" t="s">
        <v>1353</v>
      </c>
      <c r="J272" s="1">
        <v>203</v>
      </c>
      <c r="K272" s="1" t="s">
        <v>1354</v>
      </c>
      <c r="L272" s="1">
        <v>61001001001</v>
      </c>
      <c r="M272" s="1" t="s">
        <v>1362</v>
      </c>
      <c r="N272" s="8">
        <v>2010</v>
      </c>
      <c r="O272" s="8">
        <v>63.5</v>
      </c>
      <c r="P272" s="8" t="s">
        <v>4009</v>
      </c>
      <c r="Q2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2" s="8" t="s">
        <v>3925</v>
      </c>
      <c r="S272" s="8" t="s">
        <v>2464</v>
      </c>
      <c r="T272" s="8" t="s">
        <v>1382</v>
      </c>
      <c r="U272" s="18"/>
      <c r="V272" s="1" t="s">
        <v>2596</v>
      </c>
      <c r="W272" s="8" t="s">
        <v>2651</v>
      </c>
      <c r="X272" s="19" t="s">
        <v>2810</v>
      </c>
      <c r="AA272" s="20">
        <v>4504130.7</v>
      </c>
      <c r="AB272" s="12">
        <f t="shared" si="4"/>
        <v>26725.06</v>
      </c>
      <c r="AC272" s="17">
        <f>ROUND(1.65586^(2*EXP(-((Таблица1[[#This Row],[Площадь, кв.м]]/200)^2))-1),4)</f>
        <v>1.5032000000000001</v>
      </c>
      <c r="AD2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72" s="21">
        <v>1</v>
      </c>
      <c r="AG2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39771.379099999998</v>
      </c>
      <c r="AH272" s="34">
        <f>ROUND(Таблица1[[#This Row],[УПКС]]*Таблица1[[#This Row],[Площадь, кв.м]],2)</f>
        <v>2525482.5699999998</v>
      </c>
      <c r="AI272" s="14">
        <f>Таблица1[[#This Row],[Кадастровая стоимость, руб]]/Таблица1[[#This Row],[Действ. КС]]</f>
        <v>0.56070366030896923</v>
      </c>
      <c r="AJ272" s="20" t="s">
        <v>3996</v>
      </c>
      <c r="AK272" s="20" t="s">
        <v>3997</v>
      </c>
      <c r="AL272" s="20" t="s">
        <v>3998</v>
      </c>
      <c r="AM272" s="8" t="s">
        <v>3984</v>
      </c>
      <c r="AN272" s="8" t="s">
        <v>4036</v>
      </c>
      <c r="AO272" s="46" t="s">
        <v>4013</v>
      </c>
    </row>
    <row r="273" spans="1:41" x14ac:dyDescent="0.25">
      <c r="A273" s="1" t="s">
        <v>830</v>
      </c>
      <c r="B273" s="1" t="s">
        <v>21</v>
      </c>
      <c r="C273" s="1" t="s">
        <v>3981</v>
      </c>
      <c r="D273" s="1" t="s">
        <v>1306</v>
      </c>
      <c r="E273" s="16">
        <v>204002000000</v>
      </c>
      <c r="F273" s="16" t="s">
        <v>1005</v>
      </c>
      <c r="G273" s="8" t="s">
        <v>201</v>
      </c>
      <c r="H273" s="1">
        <v>2</v>
      </c>
      <c r="I273" s="1" t="s">
        <v>1351</v>
      </c>
      <c r="J273" s="1">
        <v>202</v>
      </c>
      <c r="K273" s="1" t="s">
        <v>1352</v>
      </c>
      <c r="L273" s="1">
        <v>61001002001</v>
      </c>
      <c r="M273" s="1" t="s">
        <v>1363</v>
      </c>
      <c r="N273" s="8">
        <v>2007</v>
      </c>
      <c r="O273" s="8">
        <v>84</v>
      </c>
      <c r="P273" s="8" t="s">
        <v>4009</v>
      </c>
      <c r="Q2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3" s="8" t="s">
        <v>3925</v>
      </c>
      <c r="S273" s="8" t="s">
        <v>2152</v>
      </c>
      <c r="T273" s="8" t="s">
        <v>1382</v>
      </c>
      <c r="V273" s="1" t="s">
        <v>2596</v>
      </c>
      <c r="W273" s="8" t="s">
        <v>2651</v>
      </c>
      <c r="X273" s="19" t="s">
        <v>2729</v>
      </c>
      <c r="AA273" s="20">
        <v>1785857.13</v>
      </c>
      <c r="AB273" s="12">
        <f t="shared" si="4"/>
        <v>26725.06</v>
      </c>
      <c r="AC273" s="17">
        <f>ROUND(1.65586^(2*EXP(-((Таблица1[[#This Row],[Площадь, кв.м]]/200)^2))-1),4)</f>
        <v>1.4066000000000001</v>
      </c>
      <c r="AD2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73" s="21">
        <v>1</v>
      </c>
      <c r="AG2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36839.64</v>
      </c>
      <c r="AH273" s="34">
        <f>ROUND(Таблица1[[#This Row],[УПКС]]*Таблица1[[#This Row],[Площадь, кв.м]],2)</f>
        <v>3094529.76</v>
      </c>
      <c r="AI273" s="14">
        <f>Таблица1[[#This Row],[Кадастровая стоимость, руб]]/Таблица1[[#This Row],[Действ. КС]]</f>
        <v>1.7327980542318073</v>
      </c>
      <c r="AJ273" s="20" t="s">
        <v>3996</v>
      </c>
      <c r="AK273" s="20" t="s">
        <v>3997</v>
      </c>
      <c r="AL273" s="20" t="s">
        <v>3998</v>
      </c>
      <c r="AM273" s="8" t="s">
        <v>3984</v>
      </c>
      <c r="AN273" s="8" t="s">
        <v>4036</v>
      </c>
      <c r="AO273" s="46" t="s">
        <v>4013</v>
      </c>
    </row>
    <row r="274" spans="1:41" x14ac:dyDescent="0.25">
      <c r="A274" s="1" t="s">
        <v>804</v>
      </c>
      <c r="B274" s="1" t="s">
        <v>17</v>
      </c>
      <c r="C274" s="1" t="s">
        <v>3981</v>
      </c>
      <c r="D274" s="1" t="s">
        <v>1306</v>
      </c>
      <c r="E274" s="16">
        <v>204002000000</v>
      </c>
      <c r="F274" s="16" t="s">
        <v>1005</v>
      </c>
      <c r="G274" s="8" t="s">
        <v>201</v>
      </c>
      <c r="H274" s="1">
        <v>2</v>
      </c>
      <c r="I274" s="1" t="s">
        <v>1351</v>
      </c>
      <c r="J274" s="1">
        <v>202</v>
      </c>
      <c r="K274" s="1" t="s">
        <v>1352</v>
      </c>
      <c r="L274" s="1">
        <v>61001002001</v>
      </c>
      <c r="M274" s="1" t="s">
        <v>1363</v>
      </c>
      <c r="N274" s="8">
        <v>2004</v>
      </c>
      <c r="O274" s="8">
        <v>79.3</v>
      </c>
      <c r="P274" s="8" t="s">
        <v>4009</v>
      </c>
      <c r="Q2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4" s="8" t="s">
        <v>3925</v>
      </c>
      <c r="S274" s="8" t="s">
        <v>2131</v>
      </c>
      <c r="T274" s="8" t="s">
        <v>1382</v>
      </c>
      <c r="U274" s="18"/>
      <c r="V274" s="1" t="s">
        <v>2596</v>
      </c>
      <c r="W274" s="8" t="s">
        <v>2651</v>
      </c>
      <c r="X274" s="19"/>
      <c r="AA274" s="20">
        <v>1541425.53</v>
      </c>
      <c r="AB274" s="12">
        <f t="shared" si="4"/>
        <v>26725.06</v>
      </c>
      <c r="AC274" s="17">
        <f>ROUND(1.65586^(2*EXP(-((Таблица1[[#This Row],[Площадь, кв.м]]/200)^2))-1),4)</f>
        <v>1.4298999999999999</v>
      </c>
      <c r="AD2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274" s="21">
        <v>1</v>
      </c>
      <c r="AG2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36685.596799999999</v>
      </c>
      <c r="AH274" s="34">
        <f>ROUND(Таблица1[[#This Row],[УПКС]]*Таблица1[[#This Row],[Площадь, кв.м]],2)</f>
        <v>2909167.83</v>
      </c>
      <c r="AI274" s="14">
        <f>Таблица1[[#This Row],[Кадастровая стоимость, руб]]/Таблица1[[#This Row],[Действ. КС]]</f>
        <v>1.8873229834204186</v>
      </c>
      <c r="AJ274" s="20" t="s">
        <v>3996</v>
      </c>
      <c r="AK274" s="20" t="s">
        <v>3997</v>
      </c>
      <c r="AL274" s="20" t="s">
        <v>3998</v>
      </c>
      <c r="AM274" s="8" t="s">
        <v>3984</v>
      </c>
      <c r="AN274" s="8" t="s">
        <v>4036</v>
      </c>
      <c r="AO274" s="46" t="s">
        <v>4013</v>
      </c>
    </row>
    <row r="275" spans="1:41" x14ac:dyDescent="0.25">
      <c r="A275" s="1" t="s">
        <v>1043</v>
      </c>
      <c r="B275" s="1" t="s">
        <v>21</v>
      </c>
      <c r="C275" s="1" t="s">
        <v>3981</v>
      </c>
      <c r="D275" s="1" t="s">
        <v>1306</v>
      </c>
      <c r="E275" s="16">
        <v>204002000000</v>
      </c>
      <c r="F275" s="16" t="s">
        <v>1005</v>
      </c>
      <c r="G275" s="8" t="s">
        <v>201</v>
      </c>
      <c r="H275" s="1">
        <v>2</v>
      </c>
      <c r="I275" s="1" t="s">
        <v>1351</v>
      </c>
      <c r="J275" s="1">
        <v>202</v>
      </c>
      <c r="K275" s="1" t="s">
        <v>1352</v>
      </c>
      <c r="L275" s="1">
        <v>61001002001</v>
      </c>
      <c r="M275" s="1" t="s">
        <v>1363</v>
      </c>
      <c r="N275" s="8">
        <v>2007</v>
      </c>
      <c r="O275" s="8">
        <v>172.1</v>
      </c>
      <c r="P275" s="8" t="s">
        <v>4009</v>
      </c>
      <c r="Q2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5" s="8" t="s">
        <v>3925</v>
      </c>
      <c r="S275" s="8" t="s">
        <v>2359</v>
      </c>
      <c r="T275" s="8" t="s">
        <v>1382</v>
      </c>
      <c r="V275" s="1" t="s">
        <v>2596</v>
      </c>
      <c r="W275" s="8" t="s">
        <v>2651</v>
      </c>
      <c r="X275" s="19" t="s">
        <v>2719</v>
      </c>
      <c r="AA275" s="20">
        <v>3617547.7</v>
      </c>
      <c r="AB275" s="12">
        <f t="shared" si="4"/>
        <v>26725.06</v>
      </c>
      <c r="AC275" s="17">
        <f>ROUND(1.65586^(2*EXP(-((Таблица1[[#This Row],[Площадь, кв.м]]/200)^2))-1),4)</f>
        <v>0.97699999999999998</v>
      </c>
      <c r="AD2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75" s="21">
        <v>1</v>
      </c>
      <c r="AG2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25588.175899999998</v>
      </c>
      <c r="AH275" s="34">
        <f>ROUND(Таблица1[[#This Row],[УПКС]]*Таблица1[[#This Row],[Площадь, кв.м]],2)</f>
        <v>4403725.07</v>
      </c>
      <c r="AI275" s="14">
        <f>Таблица1[[#This Row],[Кадастровая стоимость, руб]]/Таблица1[[#This Row],[Действ. КС]]</f>
        <v>1.217323290581628</v>
      </c>
      <c r="AJ275" s="20" t="s">
        <v>3996</v>
      </c>
      <c r="AK275" s="20" t="s">
        <v>3997</v>
      </c>
      <c r="AL275" s="20" t="s">
        <v>3998</v>
      </c>
      <c r="AM275" s="8" t="s">
        <v>3984</v>
      </c>
      <c r="AN275" s="8" t="s">
        <v>4036</v>
      </c>
      <c r="AO275" s="46" t="s">
        <v>4013</v>
      </c>
    </row>
    <row r="276" spans="1:41" x14ac:dyDescent="0.25">
      <c r="A276" s="1" t="s">
        <v>317</v>
      </c>
      <c r="B276" s="1" t="s">
        <v>21</v>
      </c>
      <c r="C276" s="1" t="s">
        <v>3981</v>
      </c>
      <c r="D276" s="1" t="s">
        <v>1306</v>
      </c>
      <c r="E276" s="16">
        <v>204002000000</v>
      </c>
      <c r="F276" s="16" t="s">
        <v>1005</v>
      </c>
      <c r="G276" s="8" t="s">
        <v>201</v>
      </c>
      <c r="H276" s="1">
        <v>2</v>
      </c>
      <c r="I276" s="1" t="s">
        <v>1351</v>
      </c>
      <c r="J276" s="1">
        <v>202</v>
      </c>
      <c r="K276" s="1" t="s">
        <v>1352</v>
      </c>
      <c r="L276" s="1">
        <v>61001005000</v>
      </c>
      <c r="M276" s="1" t="s">
        <v>1358</v>
      </c>
      <c r="N276" s="8">
        <v>2008</v>
      </c>
      <c r="O276" s="8">
        <v>183</v>
      </c>
      <c r="P276" s="8" t="s">
        <v>4009</v>
      </c>
      <c r="Q2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6" s="8" t="s">
        <v>3925</v>
      </c>
      <c r="S276" s="8" t="s">
        <v>1664</v>
      </c>
      <c r="T276" s="8" t="s">
        <v>1382</v>
      </c>
      <c r="V276" s="1" t="s">
        <v>2596</v>
      </c>
      <c r="W276" s="8" t="s">
        <v>2651</v>
      </c>
      <c r="X276" s="19" t="s">
        <v>2797</v>
      </c>
      <c r="AA276" s="20">
        <v>2119278.5499999998</v>
      </c>
      <c r="AB276" s="12">
        <f t="shared" si="4"/>
        <v>26725.06</v>
      </c>
      <c r="AC276" s="17">
        <f>ROUND(1.65586^(2*EXP(-((Таблица1[[#This Row],[Площадь, кв.м]]/200)^2))-1),4)</f>
        <v>0.93459999999999999</v>
      </c>
      <c r="AD2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76" s="21">
        <v>1</v>
      </c>
      <c r="AG2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24477.6963</v>
      </c>
      <c r="AH276" s="34">
        <f>ROUND(Таблица1[[#This Row],[УПКС]]*Таблица1[[#This Row],[Площадь, кв.м]],2)</f>
        <v>4479418.42</v>
      </c>
      <c r="AI276" s="14">
        <f>Таблица1[[#This Row],[Кадастровая стоимость, руб]]/Таблица1[[#This Row],[Действ. КС]]</f>
        <v>2.1136525068873087</v>
      </c>
      <c r="AJ276" s="20" t="s">
        <v>3996</v>
      </c>
      <c r="AK276" s="20" t="s">
        <v>3997</v>
      </c>
      <c r="AL276" s="20" t="s">
        <v>3998</v>
      </c>
      <c r="AM276" s="8" t="s">
        <v>3984</v>
      </c>
      <c r="AN276" s="8" t="s">
        <v>4036</v>
      </c>
      <c r="AO276" s="46" t="s">
        <v>4013</v>
      </c>
    </row>
    <row r="277" spans="1:41" x14ac:dyDescent="0.25">
      <c r="A277" s="1" t="s">
        <v>1060</v>
      </c>
      <c r="B277" s="1" t="s">
        <v>21</v>
      </c>
      <c r="C277" s="1" t="s">
        <v>3981</v>
      </c>
      <c r="D277" s="1" t="s">
        <v>1306</v>
      </c>
      <c r="E277" s="16">
        <v>204002000000</v>
      </c>
      <c r="F277" s="16" t="s">
        <v>1005</v>
      </c>
      <c r="G277" s="8" t="s">
        <v>201</v>
      </c>
      <c r="H277" s="1">
        <v>2</v>
      </c>
      <c r="I277" s="1" t="s">
        <v>1351</v>
      </c>
      <c r="J277" s="1">
        <v>202</v>
      </c>
      <c r="K277" s="1" t="s">
        <v>1352</v>
      </c>
      <c r="L277" s="1">
        <v>61001002001</v>
      </c>
      <c r="M277" s="1" t="s">
        <v>1363</v>
      </c>
      <c r="N277" s="8">
        <v>2007</v>
      </c>
      <c r="O277" s="8">
        <v>194.2</v>
      </c>
      <c r="P277" s="8" t="s">
        <v>4009</v>
      </c>
      <c r="Q2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7" s="8" t="s">
        <v>3925</v>
      </c>
      <c r="S277" s="8" t="s">
        <v>2376</v>
      </c>
      <c r="T277" s="8" t="s">
        <v>1382</v>
      </c>
      <c r="U277" s="18"/>
      <c r="V277" s="1" t="s">
        <v>2596</v>
      </c>
      <c r="W277" s="8" t="s">
        <v>2651</v>
      </c>
      <c r="X277" s="19" t="s">
        <v>2706</v>
      </c>
      <c r="AA277" s="20">
        <v>4082905.96</v>
      </c>
      <c r="AB277" s="12">
        <f t="shared" si="4"/>
        <v>26725.06</v>
      </c>
      <c r="AC277" s="17">
        <f>ROUND(1.65586^(2*EXP(-((Таблица1[[#This Row],[Площадь, кв.м]]/200)^2))-1),4)</f>
        <v>0.89449999999999996</v>
      </c>
      <c r="AD2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77" s="21">
        <v>1</v>
      </c>
      <c r="AG2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23427.4548</v>
      </c>
      <c r="AH277" s="34">
        <f>ROUND(Таблица1[[#This Row],[УПКС]]*Таблица1[[#This Row],[Площадь, кв.м]],2)</f>
        <v>4549611.72</v>
      </c>
      <c r="AI277" s="14">
        <f>Таблица1[[#This Row],[Кадастровая стоимость, руб]]/Таблица1[[#This Row],[Действ. КС]]</f>
        <v>1.1143072518868398</v>
      </c>
      <c r="AJ277" s="20" t="s">
        <v>3996</v>
      </c>
      <c r="AK277" s="20" t="s">
        <v>3997</v>
      </c>
      <c r="AL277" s="20" t="s">
        <v>3998</v>
      </c>
      <c r="AM277" s="8" t="s">
        <v>3984</v>
      </c>
      <c r="AN277" s="8" t="s">
        <v>4036</v>
      </c>
      <c r="AO277" s="46" t="s">
        <v>4013</v>
      </c>
    </row>
    <row r="278" spans="1:41" x14ac:dyDescent="0.25">
      <c r="A278" s="1" t="s">
        <v>380</v>
      </c>
      <c r="B278" s="1" t="s">
        <v>17</v>
      </c>
      <c r="C278" s="1" t="s">
        <v>3981</v>
      </c>
      <c r="D278" s="1" t="s">
        <v>1306</v>
      </c>
      <c r="E278" s="16">
        <v>204002000000</v>
      </c>
      <c r="F278" s="16" t="s">
        <v>1005</v>
      </c>
      <c r="G278" s="8" t="s">
        <v>201</v>
      </c>
      <c r="H278" s="1">
        <v>2</v>
      </c>
      <c r="I278" s="1" t="s">
        <v>1351</v>
      </c>
      <c r="J278" s="1">
        <v>202</v>
      </c>
      <c r="K278" s="1" t="s">
        <v>1352</v>
      </c>
      <c r="L278" s="1">
        <v>61001006003</v>
      </c>
      <c r="M278" s="1" t="s">
        <v>1361</v>
      </c>
      <c r="N278" s="8">
        <v>2011</v>
      </c>
      <c r="O278" s="8">
        <v>249.9</v>
      </c>
      <c r="P278" s="8" t="s">
        <v>4009</v>
      </c>
      <c r="Q2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8" s="8" t="s">
        <v>3923</v>
      </c>
      <c r="S278" s="8" t="s">
        <v>1726</v>
      </c>
      <c r="T278" s="8" t="s">
        <v>1382</v>
      </c>
      <c r="U278" s="18"/>
      <c r="V278" s="1" t="s">
        <v>2596</v>
      </c>
      <c r="W278" s="8" t="s">
        <v>2649</v>
      </c>
      <c r="X278" s="19" t="s">
        <v>2700</v>
      </c>
      <c r="AA278" s="20">
        <v>16346106.439999999</v>
      </c>
      <c r="AB278" s="12">
        <f t="shared" si="4"/>
        <v>26725.06</v>
      </c>
      <c r="AC278" s="17">
        <f>ROUND(1.65586^(2*EXP(-((Таблица1[[#This Row],[Площадь, кв.м]]/200)^2))-1),4)</f>
        <v>0.74629999999999996</v>
      </c>
      <c r="AD2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78" s="21">
        <v>1</v>
      </c>
      <c r="AG2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19944.9123</v>
      </c>
      <c r="AH278" s="34">
        <f>ROUND(Таблица1[[#This Row],[УПКС]]*Таблица1[[#This Row],[Площадь, кв.м]],2)</f>
        <v>4984233.58</v>
      </c>
      <c r="AI278" s="14">
        <f>Таблица1[[#This Row],[Кадастровая стоимость, руб]]/Таблица1[[#This Row],[Действ. КС]]</f>
        <v>0.30491870331905169</v>
      </c>
      <c r="AJ278" s="20" t="s">
        <v>3996</v>
      </c>
      <c r="AK278" s="20" t="s">
        <v>3997</v>
      </c>
      <c r="AL278" s="20" t="s">
        <v>3998</v>
      </c>
      <c r="AM278" s="8" t="s">
        <v>3984</v>
      </c>
      <c r="AN278" s="8" t="s">
        <v>4036</v>
      </c>
      <c r="AO278" s="46" t="s">
        <v>4013</v>
      </c>
    </row>
    <row r="279" spans="1:41" x14ac:dyDescent="0.25">
      <c r="A279" s="1" t="s">
        <v>223</v>
      </c>
      <c r="B279" s="1" t="s">
        <v>17</v>
      </c>
      <c r="C279" s="1" t="s">
        <v>3981</v>
      </c>
      <c r="D279" s="1" t="s">
        <v>1306</v>
      </c>
      <c r="E279" s="16">
        <v>204002000000</v>
      </c>
      <c r="F279" s="16" t="s">
        <v>1005</v>
      </c>
      <c r="G279" s="8" t="s">
        <v>201</v>
      </c>
      <c r="H279" s="1">
        <v>2</v>
      </c>
      <c r="I279" s="1" t="s">
        <v>1351</v>
      </c>
      <c r="J279" s="1">
        <v>202</v>
      </c>
      <c r="K279" s="1" t="s">
        <v>1352</v>
      </c>
      <c r="L279" s="1">
        <v>61001006003</v>
      </c>
      <c r="M279" s="1" t="s">
        <v>1361</v>
      </c>
      <c r="N279" s="8">
        <v>1993</v>
      </c>
      <c r="O279" s="8">
        <v>131.1</v>
      </c>
      <c r="P279" s="8" t="s">
        <v>4009</v>
      </c>
      <c r="Q2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79" s="8" t="s">
        <v>3923</v>
      </c>
      <c r="S279" s="8" t="s">
        <v>1575</v>
      </c>
      <c r="T279" s="8" t="s">
        <v>1382</v>
      </c>
      <c r="V279" s="1" t="s">
        <v>2596</v>
      </c>
      <c r="W279" s="8" t="s">
        <v>2649</v>
      </c>
      <c r="X279" s="19" t="s">
        <v>2691</v>
      </c>
      <c r="AA279" s="20">
        <v>6471133.8300000001</v>
      </c>
      <c r="AB279" s="12">
        <f t="shared" si="4"/>
        <v>26725.06</v>
      </c>
      <c r="AC279" s="17">
        <f>ROUND(1.65586^(2*EXP(-((Таблица1[[#This Row],[Площадь, кв.м]]/200)^2))-1),4)</f>
        <v>1.1641999999999999</v>
      </c>
      <c r="AD2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279" s="21">
        <v>1</v>
      </c>
      <c r="AG2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26446.317599999998</v>
      </c>
      <c r="AH279" s="34">
        <f>ROUND(Таблица1[[#This Row],[УПКС]]*Таблица1[[#This Row],[Площадь, кв.м]],2)</f>
        <v>3467112.24</v>
      </c>
      <c r="AI279" s="14">
        <f>Таблица1[[#This Row],[Кадастровая стоимость, руб]]/Таблица1[[#This Row],[Действ. КС]]</f>
        <v>0.53578126045339414</v>
      </c>
      <c r="AJ279" s="20" t="s">
        <v>3996</v>
      </c>
      <c r="AK279" s="20" t="s">
        <v>3997</v>
      </c>
      <c r="AL279" s="20" t="s">
        <v>3998</v>
      </c>
      <c r="AM279" s="8" t="s">
        <v>3984</v>
      </c>
      <c r="AN279" s="8" t="s">
        <v>4036</v>
      </c>
      <c r="AO279" s="46" t="s">
        <v>4013</v>
      </c>
    </row>
    <row r="280" spans="1:41" x14ac:dyDescent="0.25">
      <c r="A280" s="1" t="s">
        <v>764</v>
      </c>
      <c r="B280" s="1" t="s">
        <v>17</v>
      </c>
      <c r="C280" s="1" t="s">
        <v>3981</v>
      </c>
      <c r="D280" s="1" t="s">
        <v>1306</v>
      </c>
      <c r="E280" s="16">
        <v>204002000000</v>
      </c>
      <c r="F280" s="16" t="s">
        <v>1005</v>
      </c>
      <c r="G280" s="8" t="s">
        <v>201</v>
      </c>
      <c r="H280" s="1">
        <v>2</v>
      </c>
      <c r="I280" s="1" t="s">
        <v>1351</v>
      </c>
      <c r="J280" s="1">
        <v>202</v>
      </c>
      <c r="K280" s="1" t="s">
        <v>1352</v>
      </c>
      <c r="L280" s="1">
        <v>61001002001</v>
      </c>
      <c r="M280" s="1" t="s">
        <v>1363</v>
      </c>
      <c r="N280" s="8">
        <v>2011</v>
      </c>
      <c r="O280" s="8">
        <v>73.900000000000006</v>
      </c>
      <c r="P280" s="8" t="s">
        <v>4009</v>
      </c>
      <c r="Q2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0" s="8" t="s">
        <v>3923</v>
      </c>
      <c r="S280" s="8" t="s">
        <v>2092</v>
      </c>
      <c r="T280" s="8" t="s">
        <v>1382</v>
      </c>
      <c r="V280" s="1" t="s">
        <v>2596</v>
      </c>
      <c r="W280" s="8" t="s">
        <v>2649</v>
      </c>
      <c r="X280" s="19" t="s">
        <v>2711</v>
      </c>
      <c r="AA280" s="20">
        <v>1750686.68</v>
      </c>
      <c r="AB280" s="12">
        <f t="shared" si="4"/>
        <v>26725.06</v>
      </c>
      <c r="AC280" s="17">
        <f>ROUND(1.65586^(2*EXP(-((Таблица1[[#This Row],[Площадь, кв.м]]/200)^2))-1),4)</f>
        <v>1.4559</v>
      </c>
      <c r="AD2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80" s="21">
        <v>1</v>
      </c>
      <c r="AG2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38909.014900000002</v>
      </c>
      <c r="AH280" s="34">
        <f>ROUND(Таблица1[[#This Row],[УПКС]]*Таблица1[[#This Row],[Площадь, кв.м]],2)</f>
        <v>2875376.2</v>
      </c>
      <c r="AI280" s="14">
        <f>Таблица1[[#This Row],[Кадастровая стоимость, руб]]/Таблица1[[#This Row],[Действ. КС]]</f>
        <v>1.6424276444486345</v>
      </c>
      <c r="AJ280" s="20" t="s">
        <v>3996</v>
      </c>
      <c r="AK280" s="20" t="s">
        <v>3997</v>
      </c>
      <c r="AL280" s="20" t="s">
        <v>3998</v>
      </c>
      <c r="AM280" s="8" t="s">
        <v>3984</v>
      </c>
      <c r="AN280" s="8" t="s">
        <v>4036</v>
      </c>
      <c r="AO280" s="46" t="s">
        <v>4013</v>
      </c>
    </row>
    <row r="281" spans="1:41" x14ac:dyDescent="0.25">
      <c r="A281" s="1" t="s">
        <v>1036</v>
      </c>
      <c r="B281" s="1" t="s">
        <v>56</v>
      </c>
      <c r="C281" s="1" t="s">
        <v>3981</v>
      </c>
      <c r="D281" s="1" t="s">
        <v>1306</v>
      </c>
      <c r="E281" s="16">
        <v>204002000000</v>
      </c>
      <c r="F281" s="16" t="s">
        <v>1005</v>
      </c>
      <c r="G281" s="8" t="s">
        <v>201</v>
      </c>
      <c r="H281" s="1">
        <v>2</v>
      </c>
      <c r="I281" s="1" t="s">
        <v>1351</v>
      </c>
      <c r="J281" s="1">
        <v>202</v>
      </c>
      <c r="K281" s="1" t="s">
        <v>1352</v>
      </c>
      <c r="L281" s="1">
        <v>61001002001</v>
      </c>
      <c r="M281" s="1" t="s">
        <v>1363</v>
      </c>
      <c r="N281" s="8">
        <v>1996</v>
      </c>
      <c r="O281" s="8">
        <v>164.6</v>
      </c>
      <c r="P281" s="8" t="s">
        <v>4009</v>
      </c>
      <c r="Q2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1" s="8" t="s">
        <v>3923</v>
      </c>
      <c r="S281" s="8" t="s">
        <v>2352</v>
      </c>
      <c r="T281" s="8" t="s">
        <v>1382</v>
      </c>
      <c r="V281" s="1" t="s">
        <v>2596</v>
      </c>
      <c r="W281" s="8" t="s">
        <v>2649</v>
      </c>
      <c r="X281" s="19" t="s">
        <v>2737</v>
      </c>
      <c r="AA281" s="20">
        <v>4943091.08</v>
      </c>
      <c r="AB281" s="12">
        <f t="shared" si="4"/>
        <v>26725.06</v>
      </c>
      <c r="AC281" s="17">
        <f>ROUND(1.65586^(2*EXP(-((Таблица1[[#This Row],[Площадь, кв.м]]/200)^2))-1),4)</f>
        <v>1.0081</v>
      </c>
      <c r="AD2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281" s="21">
        <v>1</v>
      </c>
      <c r="AG2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23977.964400000001</v>
      </c>
      <c r="AH281" s="34">
        <f>ROUND(Таблица1[[#This Row],[УПКС]]*Таблица1[[#This Row],[Площадь, кв.м]],2)</f>
        <v>3946772.94</v>
      </c>
      <c r="AI281" s="14">
        <f>Таблица1[[#This Row],[Кадастровая стоимость, руб]]/Таблица1[[#This Row],[Действ. КС]]</f>
        <v>0.79844228563152431</v>
      </c>
      <c r="AJ281" s="20" t="s">
        <v>3996</v>
      </c>
      <c r="AK281" s="20" t="s">
        <v>3997</v>
      </c>
      <c r="AL281" s="20" t="s">
        <v>3998</v>
      </c>
      <c r="AM281" s="8" t="s">
        <v>3984</v>
      </c>
      <c r="AN281" s="8" t="s">
        <v>4036</v>
      </c>
      <c r="AO281" s="46" t="s">
        <v>4013</v>
      </c>
    </row>
    <row r="282" spans="1:41" x14ac:dyDescent="0.25">
      <c r="A282" s="1" t="s">
        <v>895</v>
      </c>
      <c r="B282" s="1" t="s">
        <v>8</v>
      </c>
      <c r="C282" s="1" t="s">
        <v>3981</v>
      </c>
      <c r="D282" s="1" t="s">
        <v>1306</v>
      </c>
      <c r="E282" s="16">
        <v>204002000000</v>
      </c>
      <c r="F282" s="16" t="s">
        <v>1005</v>
      </c>
      <c r="G282" s="8" t="s">
        <v>201</v>
      </c>
      <c r="H282" s="1">
        <v>2</v>
      </c>
      <c r="I282" s="1" t="s">
        <v>1351</v>
      </c>
      <c r="J282" s="1">
        <v>202</v>
      </c>
      <c r="K282" s="1" t="s">
        <v>1352</v>
      </c>
      <c r="L282" s="1">
        <v>61001002001</v>
      </c>
      <c r="M282" s="1" t="s">
        <v>1363</v>
      </c>
      <c r="N282" s="8">
        <v>2005</v>
      </c>
      <c r="O282" s="8">
        <v>98.6</v>
      </c>
      <c r="P282" s="8" t="s">
        <v>4009</v>
      </c>
      <c r="Q2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2" s="8" t="s">
        <v>3923</v>
      </c>
      <c r="S282" s="8" t="s">
        <v>2214</v>
      </c>
      <c r="T282" s="8" t="s">
        <v>1382</v>
      </c>
      <c r="V282" s="1" t="s">
        <v>2596</v>
      </c>
      <c r="W282" s="8" t="s">
        <v>2649</v>
      </c>
      <c r="X282" s="19" t="s">
        <v>2713</v>
      </c>
      <c r="AA282" s="20">
        <v>1953752</v>
      </c>
      <c r="AB282" s="12">
        <f t="shared" si="4"/>
        <v>26725.06</v>
      </c>
      <c r="AC282" s="17">
        <f>ROUND(1.65586^(2*EXP(-((Таблица1[[#This Row],[Площадь, кв.м]]/200)^2))-1),4)</f>
        <v>1.3320000000000001</v>
      </c>
      <c r="AD2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282" s="21">
        <v>1</v>
      </c>
      <c r="AG2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34529.8465</v>
      </c>
      <c r="AH282" s="34">
        <f>ROUND(Таблица1[[#This Row],[УПКС]]*Таблица1[[#This Row],[Площадь, кв.м]],2)</f>
        <v>3404642.86</v>
      </c>
      <c r="AI282" s="14">
        <f>Таблица1[[#This Row],[Кадастровая стоимость, руб]]/Таблица1[[#This Row],[Действ. КС]]</f>
        <v>1.7426177222083457</v>
      </c>
      <c r="AJ282" s="20" t="s">
        <v>3996</v>
      </c>
      <c r="AK282" s="20" t="s">
        <v>3997</v>
      </c>
      <c r="AL282" s="20" t="s">
        <v>3998</v>
      </c>
      <c r="AM282" s="8" t="s">
        <v>3984</v>
      </c>
      <c r="AN282" s="8" t="s">
        <v>4036</v>
      </c>
      <c r="AO282" s="46" t="s">
        <v>4013</v>
      </c>
    </row>
    <row r="283" spans="1:41" x14ac:dyDescent="0.25">
      <c r="A283" s="1" t="s">
        <v>1145</v>
      </c>
      <c r="B283" s="1" t="s">
        <v>21</v>
      </c>
      <c r="C283" s="1" t="s">
        <v>3981</v>
      </c>
      <c r="D283" s="1" t="s">
        <v>1306</v>
      </c>
      <c r="E283" s="16">
        <v>204002000000</v>
      </c>
      <c r="F283" s="16" t="s">
        <v>1005</v>
      </c>
      <c r="G283" s="8" t="s">
        <v>201</v>
      </c>
      <c r="H283" s="1">
        <v>2</v>
      </c>
      <c r="I283" s="1" t="s">
        <v>1351</v>
      </c>
      <c r="J283" s="1">
        <v>202</v>
      </c>
      <c r="K283" s="1" t="s">
        <v>1352</v>
      </c>
      <c r="L283" s="1">
        <v>61001002004</v>
      </c>
      <c r="M283" s="1" t="s">
        <v>1367</v>
      </c>
      <c r="N283" s="8">
        <v>1996</v>
      </c>
      <c r="O283" s="8">
        <v>83.2</v>
      </c>
      <c r="P283" s="8" t="s">
        <v>4009</v>
      </c>
      <c r="Q2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3" s="8" t="s">
        <v>3923</v>
      </c>
      <c r="S283" s="8" t="s">
        <v>2454</v>
      </c>
      <c r="T283" s="8" t="s">
        <v>1382</v>
      </c>
      <c r="V283" s="1" t="s">
        <v>2596</v>
      </c>
      <c r="W283" s="8" t="s">
        <v>2649</v>
      </c>
      <c r="X283" s="19" t="s">
        <v>2775</v>
      </c>
      <c r="AA283" s="20">
        <v>1126219.74</v>
      </c>
      <c r="AB283" s="12">
        <f t="shared" si="4"/>
        <v>26725.06</v>
      </c>
      <c r="AC283" s="17">
        <f>ROUND(1.65586^(2*EXP(-((Таблица1[[#This Row],[Площадь, кв.м]]/200)^2))-1),4)</f>
        <v>1.4106000000000001</v>
      </c>
      <c r="AD2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283" s="21">
        <v>1</v>
      </c>
      <c r="AG2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33551.548999999999</v>
      </c>
      <c r="AH283" s="34">
        <f>ROUND(Таблица1[[#This Row],[УПКС]]*Таблица1[[#This Row],[Площадь, кв.м]],2)</f>
        <v>2791488.88</v>
      </c>
      <c r="AI283" s="14">
        <f>Таблица1[[#This Row],[Кадастровая стоимость, руб]]/Таблица1[[#This Row],[Действ. КС]]</f>
        <v>2.4786360786039854</v>
      </c>
      <c r="AJ283" s="20" t="s">
        <v>3996</v>
      </c>
      <c r="AK283" s="20" t="s">
        <v>3997</v>
      </c>
      <c r="AL283" s="20" t="s">
        <v>3998</v>
      </c>
      <c r="AM283" s="8" t="s">
        <v>3984</v>
      </c>
      <c r="AN283" s="8" t="s">
        <v>4036</v>
      </c>
      <c r="AO283" s="46" t="s">
        <v>4013</v>
      </c>
    </row>
    <row r="284" spans="1:41" x14ac:dyDescent="0.25">
      <c r="A284" s="1" t="s">
        <v>1150</v>
      </c>
      <c r="B284" s="1" t="s">
        <v>56</v>
      </c>
      <c r="C284" s="1" t="s">
        <v>3981</v>
      </c>
      <c r="D284" s="1" t="s">
        <v>1306</v>
      </c>
      <c r="E284" s="16">
        <v>204002000000</v>
      </c>
      <c r="F284" s="16" t="s">
        <v>1005</v>
      </c>
      <c r="G284" s="8" t="s">
        <v>201</v>
      </c>
      <c r="H284" s="1">
        <v>2</v>
      </c>
      <c r="I284" s="1" t="s">
        <v>1351</v>
      </c>
      <c r="J284" s="1">
        <v>202</v>
      </c>
      <c r="K284" s="1" t="s">
        <v>1352</v>
      </c>
      <c r="L284" s="1">
        <v>61001002004</v>
      </c>
      <c r="M284" s="1" t="s">
        <v>1367</v>
      </c>
      <c r="N284" s="8">
        <v>2000</v>
      </c>
      <c r="O284" s="8">
        <v>108.2</v>
      </c>
      <c r="P284" s="8" t="s">
        <v>4009</v>
      </c>
      <c r="Q2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4" s="8" t="s">
        <v>3923</v>
      </c>
      <c r="S284" s="8" t="s">
        <v>2459</v>
      </c>
      <c r="T284" s="8" t="s">
        <v>1382</v>
      </c>
      <c r="U284" s="18"/>
      <c r="V284" s="1" t="s">
        <v>2596</v>
      </c>
      <c r="W284" s="8" t="s">
        <v>2649</v>
      </c>
      <c r="X284" s="19" t="s">
        <v>2706</v>
      </c>
      <c r="AA284" s="20">
        <v>3665838.72</v>
      </c>
      <c r="AB284" s="12">
        <f t="shared" si="4"/>
        <v>26725.06</v>
      </c>
      <c r="AC284" s="17">
        <f>ROUND(1.65586^(2*EXP(-((Таблица1[[#This Row],[Площадь, кв.м]]/200)^2))-1),4)</f>
        <v>1.282</v>
      </c>
      <c r="AD2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0.93</v>
      </c>
      <c r="AF284" s="21">
        <v>1</v>
      </c>
      <c r="AG2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31863.22</v>
      </c>
      <c r="AH284" s="34">
        <f>ROUND(Таблица1[[#This Row],[УПКС]]*Таблица1[[#This Row],[Площадь, кв.м]],2)</f>
        <v>3447600.4</v>
      </c>
      <c r="AI284" s="14">
        <f>Таблица1[[#This Row],[Кадастровая стоимость, руб]]/Таблица1[[#This Row],[Действ. КС]]</f>
        <v>0.94046701541741573</v>
      </c>
      <c r="AJ284" s="20" t="s">
        <v>3996</v>
      </c>
      <c r="AK284" s="20" t="s">
        <v>3997</v>
      </c>
      <c r="AL284" s="20" t="s">
        <v>3998</v>
      </c>
      <c r="AM284" s="8" t="s">
        <v>3984</v>
      </c>
      <c r="AN284" s="8" t="s">
        <v>4036</v>
      </c>
      <c r="AO284" s="46" t="s">
        <v>4013</v>
      </c>
    </row>
    <row r="285" spans="1:41" x14ac:dyDescent="0.25">
      <c r="A285" s="1" t="s">
        <v>196</v>
      </c>
      <c r="B285" s="1" t="s">
        <v>155</v>
      </c>
      <c r="C285" s="1" t="s">
        <v>3981</v>
      </c>
      <c r="D285" s="1" t="s">
        <v>1306</v>
      </c>
      <c r="E285" s="16">
        <v>204002000000</v>
      </c>
      <c r="F285" s="16" t="s">
        <v>1005</v>
      </c>
      <c r="G285" s="8" t="s">
        <v>201</v>
      </c>
      <c r="H285" s="1">
        <v>2</v>
      </c>
      <c r="I285" s="1" t="s">
        <v>1351</v>
      </c>
      <c r="J285" s="1">
        <v>202</v>
      </c>
      <c r="K285" s="1" t="s">
        <v>1352</v>
      </c>
      <c r="L285" s="1">
        <v>61001008000</v>
      </c>
      <c r="M285" s="1" t="s">
        <v>1368</v>
      </c>
      <c r="N285" s="8">
        <v>1993</v>
      </c>
      <c r="O285" s="8">
        <v>117.5</v>
      </c>
      <c r="P285" s="8" t="s">
        <v>4009</v>
      </c>
      <c r="Q2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5" s="8" t="s">
        <v>3940</v>
      </c>
      <c r="S285" s="8" t="s">
        <v>1551</v>
      </c>
      <c r="T285" s="8" t="s">
        <v>1382</v>
      </c>
      <c r="V285" s="1" t="s">
        <v>2596</v>
      </c>
      <c r="W285" s="8" t="s">
        <v>2616</v>
      </c>
      <c r="X285" s="19" t="s">
        <v>2698</v>
      </c>
      <c r="AA285" s="20">
        <v>5799833.9100000001</v>
      </c>
      <c r="AB285" s="12">
        <f t="shared" si="4"/>
        <v>26725.06</v>
      </c>
      <c r="AC285" s="17">
        <f>ROUND(1.65586^(2*EXP(-((Таблица1[[#This Row],[Площадь, кв.м]]/200)^2))-1),4)</f>
        <v>1.2336</v>
      </c>
      <c r="AD2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285" s="21">
        <v>1</v>
      </c>
      <c r="AG2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28022.8289</v>
      </c>
      <c r="AH285" s="34">
        <f>ROUND(Таблица1[[#This Row],[УПКС]]*Таблица1[[#This Row],[Площадь, кв.м]],2)</f>
        <v>3292682.4</v>
      </c>
      <c r="AI285" s="14">
        <f>Таблица1[[#This Row],[Кадастровая стоимость, руб]]/Таблица1[[#This Row],[Действ. КС]]</f>
        <v>0.56772011941976452</v>
      </c>
      <c r="AJ285" s="20" t="s">
        <v>3996</v>
      </c>
      <c r="AK285" s="20" t="s">
        <v>3997</v>
      </c>
      <c r="AL285" s="20" t="s">
        <v>3998</v>
      </c>
      <c r="AM285" s="8" t="s">
        <v>3984</v>
      </c>
      <c r="AN285" s="8" t="s">
        <v>4036</v>
      </c>
      <c r="AO285" s="46" t="s">
        <v>4013</v>
      </c>
    </row>
    <row r="286" spans="1:41" x14ac:dyDescent="0.25">
      <c r="A286" s="1" t="s">
        <v>986</v>
      </c>
      <c r="B286" s="1" t="s">
        <v>17</v>
      </c>
      <c r="C286" s="1" t="s">
        <v>3981</v>
      </c>
      <c r="D286" s="1" t="s">
        <v>1306</v>
      </c>
      <c r="E286" s="16">
        <v>204002000000</v>
      </c>
      <c r="F286" s="16" t="s">
        <v>1005</v>
      </c>
      <c r="G286" s="8" t="s">
        <v>201</v>
      </c>
      <c r="H286" s="1">
        <v>2</v>
      </c>
      <c r="I286" s="1" t="s">
        <v>1351</v>
      </c>
      <c r="J286" s="1">
        <v>202</v>
      </c>
      <c r="K286" s="1" t="s">
        <v>1352</v>
      </c>
      <c r="L286" s="1">
        <v>61001002001</v>
      </c>
      <c r="M286" s="1" t="s">
        <v>1363</v>
      </c>
      <c r="N286" s="8">
        <v>1995</v>
      </c>
      <c r="O286" s="8">
        <v>132.30000000000001</v>
      </c>
      <c r="P286" s="8" t="s">
        <v>4009</v>
      </c>
      <c r="Q2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6" s="8" t="s">
        <v>3940</v>
      </c>
      <c r="S286" s="8" t="s">
        <v>2304</v>
      </c>
      <c r="T286" s="8" t="s">
        <v>1382</v>
      </c>
      <c r="V286" s="1" t="s">
        <v>2596</v>
      </c>
      <c r="W286" s="8" t="s">
        <v>2616</v>
      </c>
      <c r="X286" s="19" t="s">
        <v>2691</v>
      </c>
      <c r="AA286" s="20">
        <v>1827481.68</v>
      </c>
      <c r="AB286" s="12">
        <f t="shared" si="4"/>
        <v>26725.06</v>
      </c>
      <c r="AC286" s="17">
        <f>ROUND(1.65586^(2*EXP(-((Таблица1[[#This Row],[Площадь, кв.м]]/200)^2))-1),4)</f>
        <v>1.1581999999999999</v>
      </c>
      <c r="AD2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286" s="21">
        <v>1</v>
      </c>
      <c r="AG2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26929.079099999999</v>
      </c>
      <c r="AH286" s="34">
        <f>ROUND(Таблица1[[#This Row],[УПКС]]*Таблица1[[#This Row],[Площадь, кв.м]],2)</f>
        <v>3562717.16</v>
      </c>
      <c r="AI286" s="14">
        <f>Таблица1[[#This Row],[Кадастровая стоимость, руб]]/Таблица1[[#This Row],[Действ. КС]]</f>
        <v>1.9495227771585653</v>
      </c>
      <c r="AJ286" s="20" t="s">
        <v>3996</v>
      </c>
      <c r="AK286" s="20" t="s">
        <v>3997</v>
      </c>
      <c r="AL286" s="20" t="s">
        <v>3998</v>
      </c>
      <c r="AM286" s="8" t="s">
        <v>3984</v>
      </c>
      <c r="AN286" s="8" t="s">
        <v>4036</v>
      </c>
      <c r="AO286" s="46" t="s">
        <v>4013</v>
      </c>
    </row>
    <row r="287" spans="1:41" x14ac:dyDescent="0.25">
      <c r="A287" s="1" t="s">
        <v>1000</v>
      </c>
      <c r="B287" s="1" t="s">
        <v>21</v>
      </c>
      <c r="C287" s="1" t="s">
        <v>3981</v>
      </c>
      <c r="D287" s="1" t="s">
        <v>1306</v>
      </c>
      <c r="E287" s="16">
        <v>204002000000</v>
      </c>
      <c r="F287" s="16" t="s">
        <v>1005</v>
      </c>
      <c r="G287" s="8" t="s">
        <v>201</v>
      </c>
      <c r="H287" s="1">
        <v>2</v>
      </c>
      <c r="I287" s="1" t="s">
        <v>1351</v>
      </c>
      <c r="J287" s="1">
        <v>202</v>
      </c>
      <c r="K287" s="1" t="s">
        <v>1352</v>
      </c>
      <c r="L287" s="1">
        <v>61001002000</v>
      </c>
      <c r="M287" s="1" t="s">
        <v>1364</v>
      </c>
      <c r="N287" s="8">
        <v>2006</v>
      </c>
      <c r="O287" s="8">
        <v>137.19999999999999</v>
      </c>
      <c r="P287" s="8" t="s">
        <v>4009</v>
      </c>
      <c r="Q2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7" s="8" t="s">
        <v>3940</v>
      </c>
      <c r="S287" s="8" t="s">
        <v>2318</v>
      </c>
      <c r="T287" s="8" t="s">
        <v>1382</v>
      </c>
      <c r="V287" s="1" t="s">
        <v>2596</v>
      </c>
      <c r="W287" s="8" t="s">
        <v>2616</v>
      </c>
      <c r="X287" s="19" t="s">
        <v>2758</v>
      </c>
      <c r="AA287" s="20">
        <v>1500608.77</v>
      </c>
      <c r="AB287" s="12">
        <f t="shared" si="4"/>
        <v>26725.06</v>
      </c>
      <c r="AC287" s="17">
        <f>ROUND(1.65586^(2*EXP(-((Таблица1[[#This Row],[Площадь, кв.м]]/200)^2))-1),4)</f>
        <v>1.1338999999999999</v>
      </c>
      <c r="AD2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287" s="21">
        <v>1</v>
      </c>
      <c r="AG2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29394.439200000001</v>
      </c>
      <c r="AH287" s="34">
        <f>ROUND(Таблица1[[#This Row],[УПКС]]*Таблица1[[#This Row],[Площадь, кв.м]],2)</f>
        <v>4032917.06</v>
      </c>
      <c r="AI287" s="14">
        <f>Таблица1[[#This Row],[Кадастровая стоимость, руб]]/Таблица1[[#This Row],[Действ. КС]]</f>
        <v>2.6875206520351069</v>
      </c>
      <c r="AJ287" s="20" t="s">
        <v>3996</v>
      </c>
      <c r="AK287" s="20" t="s">
        <v>3997</v>
      </c>
      <c r="AL287" s="20" t="s">
        <v>3998</v>
      </c>
      <c r="AM287" s="8" t="s">
        <v>3984</v>
      </c>
      <c r="AN287" s="8" t="s">
        <v>4036</v>
      </c>
      <c r="AO287" s="46" t="s">
        <v>4013</v>
      </c>
    </row>
    <row r="288" spans="1:41" x14ac:dyDescent="0.25">
      <c r="A288" s="1" t="s">
        <v>164</v>
      </c>
      <c r="B288" s="1" t="s">
        <v>17</v>
      </c>
      <c r="C288" s="1" t="s">
        <v>3981</v>
      </c>
      <c r="D288" s="1" t="s">
        <v>1306</v>
      </c>
      <c r="E288" s="16">
        <v>204002000000</v>
      </c>
      <c r="F288" s="16" t="s">
        <v>1005</v>
      </c>
      <c r="G288" s="8" t="s">
        <v>201</v>
      </c>
      <c r="H288" s="1">
        <v>2</v>
      </c>
      <c r="I288" s="1" t="s">
        <v>1351</v>
      </c>
      <c r="J288" s="1">
        <v>202</v>
      </c>
      <c r="K288" s="1" t="s">
        <v>1352</v>
      </c>
      <c r="L288" s="1">
        <v>61001005000</v>
      </c>
      <c r="M288" s="1" t="s">
        <v>1358</v>
      </c>
      <c r="N288" s="8">
        <v>2000</v>
      </c>
      <c r="O288" s="8">
        <v>98</v>
      </c>
      <c r="P288" s="8" t="s">
        <v>4009</v>
      </c>
      <c r="Q2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8" s="8" t="s">
        <v>3940</v>
      </c>
      <c r="S288" s="8" t="s">
        <v>1519</v>
      </c>
      <c r="T288" s="8" t="s">
        <v>1382</v>
      </c>
      <c r="V288" s="1" t="s">
        <v>2596</v>
      </c>
      <c r="W288" s="8" t="s">
        <v>2616</v>
      </c>
      <c r="X288" s="19" t="s">
        <v>2742</v>
      </c>
      <c r="AA288" s="20">
        <v>892796.69</v>
      </c>
      <c r="AB288" s="12">
        <f t="shared" si="4"/>
        <v>26725.06</v>
      </c>
      <c r="AC288" s="17">
        <f>ROUND(1.65586^(2*EXP(-((Таблица1[[#This Row],[Площадь, кв.м]]/200)^2))-1),4)</f>
        <v>1.3351</v>
      </c>
      <c r="AD2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0.93</v>
      </c>
      <c r="AF288" s="21">
        <v>1</v>
      </c>
      <c r="AG2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33182.983699999997</v>
      </c>
      <c r="AH288" s="34">
        <f>ROUND(Таблица1[[#This Row],[УПКС]]*Таблица1[[#This Row],[Площадь, кв.м]],2)</f>
        <v>3251932.4</v>
      </c>
      <c r="AI288" s="14">
        <f>Таблица1[[#This Row],[Кадастровая стоимость, руб]]/Таблица1[[#This Row],[Действ. КС]]</f>
        <v>3.6424109054436573</v>
      </c>
      <c r="AJ288" s="20" t="s">
        <v>3996</v>
      </c>
      <c r="AK288" s="20" t="s">
        <v>3997</v>
      </c>
      <c r="AL288" s="20" t="s">
        <v>3998</v>
      </c>
      <c r="AM288" s="8" t="s">
        <v>3984</v>
      </c>
      <c r="AN288" s="8" t="s">
        <v>4036</v>
      </c>
      <c r="AO288" s="46" t="s">
        <v>4013</v>
      </c>
    </row>
    <row r="289" spans="1:41" x14ac:dyDescent="0.25">
      <c r="A289" s="1" t="s">
        <v>323</v>
      </c>
      <c r="B289" s="1" t="s">
        <v>21</v>
      </c>
      <c r="C289" s="1" t="s">
        <v>3981</v>
      </c>
      <c r="D289" s="1" t="s">
        <v>1306</v>
      </c>
      <c r="E289" s="16">
        <v>204002000000</v>
      </c>
      <c r="F289" s="16" t="s">
        <v>1005</v>
      </c>
      <c r="G289" s="8" t="s">
        <v>201</v>
      </c>
      <c r="H289" s="1">
        <v>2</v>
      </c>
      <c r="I289" s="1" t="s">
        <v>1351</v>
      </c>
      <c r="J289" s="1">
        <v>202</v>
      </c>
      <c r="K289" s="1" t="s">
        <v>1352</v>
      </c>
      <c r="L289" s="1">
        <v>61001006003</v>
      </c>
      <c r="M289" s="1" t="s">
        <v>1361</v>
      </c>
      <c r="N289" s="8">
        <v>2009</v>
      </c>
      <c r="O289" s="8">
        <v>186.5</v>
      </c>
      <c r="P289" s="8" t="s">
        <v>4009</v>
      </c>
      <c r="Q2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89" s="8" t="s">
        <v>3940</v>
      </c>
      <c r="S289" s="8" t="s">
        <v>1670</v>
      </c>
      <c r="T289" s="8" t="s">
        <v>1382</v>
      </c>
      <c r="V289" s="1" t="s">
        <v>2596</v>
      </c>
      <c r="W289" s="8" t="s">
        <v>2616</v>
      </c>
      <c r="X289" s="19" t="s">
        <v>2736</v>
      </c>
      <c r="AA289" s="20">
        <v>9921909.6999999993</v>
      </c>
      <c r="AB289" s="12">
        <f t="shared" si="4"/>
        <v>26725.06</v>
      </c>
      <c r="AC289" s="17">
        <f>ROUND(1.65586^(2*EXP(-((Таблица1[[#This Row],[Площадь, кв.м]]/200)^2))-1),4)</f>
        <v>0.92169999999999996</v>
      </c>
      <c r="AD2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89" s="21">
        <v>1</v>
      </c>
      <c r="AG2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24386.162899999999</v>
      </c>
      <c r="AH289" s="34">
        <f>ROUND(Таблица1[[#This Row],[УПКС]]*Таблица1[[#This Row],[Площадь, кв.м]],2)</f>
        <v>4548019.38</v>
      </c>
      <c r="AI289" s="14">
        <f>Таблица1[[#This Row],[Кадастровая стоимость, руб]]/Таблица1[[#This Row],[Действ. КС]]</f>
        <v>0.45838145251412643</v>
      </c>
      <c r="AJ289" s="20" t="s">
        <v>3996</v>
      </c>
      <c r="AK289" s="20" t="s">
        <v>3997</v>
      </c>
      <c r="AL289" s="20" t="s">
        <v>3998</v>
      </c>
      <c r="AM289" s="8" t="s">
        <v>3984</v>
      </c>
      <c r="AN289" s="8" t="s">
        <v>4036</v>
      </c>
      <c r="AO289" s="46" t="s">
        <v>4013</v>
      </c>
    </row>
    <row r="290" spans="1:41" x14ac:dyDescent="0.25">
      <c r="A290" s="1" t="s">
        <v>363</v>
      </c>
      <c r="B290" s="1" t="s">
        <v>8</v>
      </c>
      <c r="C290" s="1" t="s">
        <v>3981</v>
      </c>
      <c r="D290" s="1" t="s">
        <v>1306</v>
      </c>
      <c r="E290" s="16">
        <v>204002000000</v>
      </c>
      <c r="F290" s="16" t="s">
        <v>1005</v>
      </c>
      <c r="G290" s="8" t="s">
        <v>201</v>
      </c>
      <c r="H290" s="1">
        <v>2</v>
      </c>
      <c r="I290" s="1" t="s">
        <v>1351</v>
      </c>
      <c r="J290" s="1">
        <v>202</v>
      </c>
      <c r="K290" s="1" t="s">
        <v>1352</v>
      </c>
      <c r="L290" s="1">
        <v>61001008000</v>
      </c>
      <c r="M290" s="1" t="s">
        <v>1368</v>
      </c>
      <c r="N290" s="8">
        <v>2009</v>
      </c>
      <c r="O290" s="8">
        <v>223.8</v>
      </c>
      <c r="P290" s="8" t="s">
        <v>4009</v>
      </c>
      <c r="Q2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0" s="8" t="s">
        <v>3940</v>
      </c>
      <c r="S290" s="8" t="s">
        <v>1709</v>
      </c>
      <c r="T290" s="8" t="s">
        <v>1382</v>
      </c>
      <c r="V290" s="1" t="s">
        <v>2596</v>
      </c>
      <c r="W290" s="8" t="s">
        <v>2616</v>
      </c>
      <c r="X290" s="19" t="s">
        <v>2810</v>
      </c>
      <c r="AA290" s="20">
        <v>11908668.859999999</v>
      </c>
      <c r="AB290" s="12">
        <f t="shared" si="4"/>
        <v>26725.06</v>
      </c>
      <c r="AC290" s="17">
        <f>ROUND(1.65586^(2*EXP(-((Таблица1[[#This Row],[Площадь, кв.м]]/200)^2))-1),4)</f>
        <v>0.80579999999999996</v>
      </c>
      <c r="AD2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290" s="21">
        <v>1</v>
      </c>
      <c r="AG2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21319.702799999999</v>
      </c>
      <c r="AH290" s="34">
        <f>ROUND(Таблица1[[#This Row],[УПКС]]*Таблица1[[#This Row],[Площадь, кв.м]],2)</f>
        <v>4771349.49</v>
      </c>
      <c r="AI290" s="14">
        <f>Таблица1[[#This Row],[Кадастровая стоимость, руб]]/Таблица1[[#This Row],[Действ. КС]]</f>
        <v>0.40066186624992783</v>
      </c>
      <c r="AJ290" s="20" t="s">
        <v>3996</v>
      </c>
      <c r="AK290" s="20" t="s">
        <v>3997</v>
      </c>
      <c r="AL290" s="20" t="s">
        <v>3998</v>
      </c>
      <c r="AM290" s="8" t="s">
        <v>3984</v>
      </c>
      <c r="AN290" s="8" t="s">
        <v>4036</v>
      </c>
      <c r="AO290" s="46" t="s">
        <v>4013</v>
      </c>
    </row>
    <row r="291" spans="1:41" x14ac:dyDescent="0.25">
      <c r="A291" s="1" t="s">
        <v>327</v>
      </c>
      <c r="B291" s="1" t="s">
        <v>17</v>
      </c>
      <c r="C291" s="1" t="s">
        <v>3981</v>
      </c>
      <c r="D291" s="1" t="s">
        <v>1306</v>
      </c>
      <c r="E291" s="16">
        <v>204002000000</v>
      </c>
      <c r="F291" s="16" t="s">
        <v>1005</v>
      </c>
      <c r="G291" s="8" t="s">
        <v>201</v>
      </c>
      <c r="H291" s="1">
        <v>2</v>
      </c>
      <c r="I291" s="1" t="s">
        <v>1351</v>
      </c>
      <c r="J291" s="1">
        <v>202</v>
      </c>
      <c r="K291" s="1" t="s">
        <v>1352</v>
      </c>
      <c r="L291" s="1">
        <v>61001005000</v>
      </c>
      <c r="M291" s="1" t="s">
        <v>1358</v>
      </c>
      <c r="N291" s="8">
        <v>2012</v>
      </c>
      <c r="O291" s="8">
        <v>188.5</v>
      </c>
      <c r="P291" s="8" t="s">
        <v>4009</v>
      </c>
      <c r="Q2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1" s="8" t="s">
        <v>3925</v>
      </c>
      <c r="S291" s="8" t="s">
        <v>1674</v>
      </c>
      <c r="T291" s="8" t="s">
        <v>1382</v>
      </c>
      <c r="V291" s="1" t="s">
        <v>2596</v>
      </c>
      <c r="W291" s="8" t="s">
        <v>2651</v>
      </c>
      <c r="X291" s="19" t="s">
        <v>2722</v>
      </c>
      <c r="AA291" s="20">
        <v>5438225</v>
      </c>
      <c r="AB291" s="12">
        <f t="shared" si="4"/>
        <v>26725.06</v>
      </c>
      <c r="AC291" s="17">
        <f>ROUND(1.65586^(2*EXP(-((Таблица1[[#This Row],[Площадь, кв.м]]/200)^2))-1),4)</f>
        <v>0.91449999999999998</v>
      </c>
      <c r="AD2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91" s="21">
        <v>1</v>
      </c>
      <c r="AG2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24440.0674</v>
      </c>
      <c r="AH291" s="34">
        <f>ROUND(Таблица1[[#This Row],[УПКС]]*Таблица1[[#This Row],[Площадь, кв.м]],2)</f>
        <v>4606952.7</v>
      </c>
      <c r="AI291" s="14">
        <f>Таблица1[[#This Row],[Кадастровая стоимость, руб]]/Таблица1[[#This Row],[Действ. КС]]</f>
        <v>0.84714271660330354</v>
      </c>
      <c r="AJ291" s="20" t="s">
        <v>3996</v>
      </c>
      <c r="AK291" s="20" t="s">
        <v>3997</v>
      </c>
      <c r="AL291" s="20" t="s">
        <v>3998</v>
      </c>
      <c r="AM291" s="8" t="s">
        <v>3984</v>
      </c>
      <c r="AN291" s="8" t="s">
        <v>4036</v>
      </c>
      <c r="AO291" s="46" t="s">
        <v>4013</v>
      </c>
    </row>
    <row r="292" spans="1:41" x14ac:dyDescent="0.25">
      <c r="A292" s="1" t="s">
        <v>808</v>
      </c>
      <c r="B292" s="1" t="s">
        <v>19</v>
      </c>
      <c r="C292" s="1" t="s">
        <v>3981</v>
      </c>
      <c r="D292" s="1" t="s">
        <v>1306</v>
      </c>
      <c r="E292" s="16">
        <v>204002000000</v>
      </c>
      <c r="F292" s="16" t="s">
        <v>1005</v>
      </c>
      <c r="G292" s="8" t="s">
        <v>201</v>
      </c>
      <c r="H292" s="1">
        <v>2</v>
      </c>
      <c r="I292" s="1" t="s">
        <v>1351</v>
      </c>
      <c r="J292" s="1">
        <v>202</v>
      </c>
      <c r="K292" s="1" t="s">
        <v>1352</v>
      </c>
      <c r="L292" s="1">
        <v>61001002001</v>
      </c>
      <c r="M292" s="1" t="s">
        <v>1363</v>
      </c>
      <c r="N292" s="8">
        <v>2012</v>
      </c>
      <c r="O292" s="8">
        <v>80</v>
      </c>
      <c r="P292" s="8" t="s">
        <v>4009</v>
      </c>
      <c r="Q2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2" s="8" t="s">
        <v>3923</v>
      </c>
      <c r="S292" s="8" t="s">
        <v>2133</v>
      </c>
      <c r="T292" s="8" t="s">
        <v>1382</v>
      </c>
      <c r="V292" s="1" t="s">
        <v>2596</v>
      </c>
      <c r="W292" s="8" t="s">
        <v>2649</v>
      </c>
      <c r="X292" s="19" t="s">
        <v>2865</v>
      </c>
      <c r="AA292" s="20">
        <v>2308000</v>
      </c>
      <c r="AB292" s="12">
        <f t="shared" si="4"/>
        <v>26725.06</v>
      </c>
      <c r="AC292" s="17">
        <f>ROUND(1.65586^(2*EXP(-((Таблица1[[#This Row],[Площадь, кв.м]]/200)^2))-1),4)</f>
        <v>1.4263999999999999</v>
      </c>
      <c r="AD2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92" s="21">
        <v>1</v>
      </c>
      <c r="AG2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38120.625599999999</v>
      </c>
      <c r="AH292" s="34">
        <f>ROUND(Таблица1[[#This Row],[УПКС]]*Таблица1[[#This Row],[Площадь, кв.м]],2)</f>
        <v>3049650.05</v>
      </c>
      <c r="AI292" s="14">
        <f>Таблица1[[#This Row],[Кадастровая стоимость, руб]]/Таблица1[[#This Row],[Действ. КС]]</f>
        <v>1.3213388431542461</v>
      </c>
      <c r="AJ292" s="20" t="s">
        <v>3996</v>
      </c>
      <c r="AK292" s="20" t="s">
        <v>3997</v>
      </c>
      <c r="AL292" s="20" t="s">
        <v>3998</v>
      </c>
      <c r="AM292" s="8" t="s">
        <v>3984</v>
      </c>
      <c r="AN292" s="8" t="s">
        <v>4036</v>
      </c>
      <c r="AO292" s="46" t="s">
        <v>4013</v>
      </c>
    </row>
    <row r="293" spans="1:41" x14ac:dyDescent="0.25">
      <c r="A293" s="1" t="s">
        <v>419</v>
      </c>
      <c r="B293" s="1" t="s">
        <v>19</v>
      </c>
      <c r="C293" s="1" t="s">
        <v>3981</v>
      </c>
      <c r="D293" s="1" t="s">
        <v>1306</v>
      </c>
      <c r="E293" s="16">
        <v>204002000000</v>
      </c>
      <c r="F293" s="16" t="s">
        <v>1005</v>
      </c>
      <c r="G293" s="8" t="s">
        <v>201</v>
      </c>
      <c r="H293" s="1">
        <v>2</v>
      </c>
      <c r="I293" s="1" t="s">
        <v>1351</v>
      </c>
      <c r="J293" s="1">
        <v>202</v>
      </c>
      <c r="K293" s="1" t="s">
        <v>1352</v>
      </c>
      <c r="L293" s="1">
        <v>61001006002</v>
      </c>
      <c r="M293" s="1" t="s">
        <v>1360</v>
      </c>
      <c r="N293" s="8">
        <v>2013</v>
      </c>
      <c r="O293" s="8">
        <v>324.3</v>
      </c>
      <c r="P293" s="8" t="s">
        <v>4009</v>
      </c>
      <c r="Q2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3" s="8" t="s">
        <v>3940</v>
      </c>
      <c r="S293" s="8" t="s">
        <v>1765</v>
      </c>
      <c r="T293" s="8" t="s">
        <v>1382</v>
      </c>
      <c r="U293" s="18"/>
      <c r="V293" s="1" t="s">
        <v>2596</v>
      </c>
      <c r="W293" s="8" t="s">
        <v>2616</v>
      </c>
      <c r="X293" s="19" t="s">
        <v>2738</v>
      </c>
      <c r="AA293" s="20">
        <v>9356055</v>
      </c>
      <c r="AB293" s="12">
        <f t="shared" si="4"/>
        <v>26725.06</v>
      </c>
      <c r="AC293" s="17">
        <f>ROUND(1.65586^(2*EXP(-((Таблица1[[#This Row],[Площадь, кв.м]]/200)^2))-1),4)</f>
        <v>0.64949999999999997</v>
      </c>
      <c r="AD2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93" s="21">
        <v>1</v>
      </c>
      <c r="AG2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17357.926500000001</v>
      </c>
      <c r="AH293" s="34">
        <f>ROUND(Таблица1[[#This Row],[УПКС]]*Таблица1[[#This Row],[Площадь, кв.м]],2)</f>
        <v>5629175.5599999996</v>
      </c>
      <c r="AI293" s="14">
        <f>Таблица1[[#This Row],[Кадастровая стоимость, руб]]/Таблица1[[#This Row],[Действ. КС]]</f>
        <v>0.60166123008041317</v>
      </c>
      <c r="AJ293" s="20" t="s">
        <v>3996</v>
      </c>
      <c r="AK293" s="20" t="s">
        <v>3997</v>
      </c>
      <c r="AL293" s="20" t="s">
        <v>3998</v>
      </c>
      <c r="AM293" s="8" t="s">
        <v>3984</v>
      </c>
      <c r="AN293" s="8" t="s">
        <v>4036</v>
      </c>
      <c r="AO293" s="46" t="s">
        <v>4013</v>
      </c>
    </row>
    <row r="294" spans="1:41" x14ac:dyDescent="0.25">
      <c r="A294" s="1" t="s">
        <v>407</v>
      </c>
      <c r="B294" s="1" t="s">
        <v>19</v>
      </c>
      <c r="C294" s="1" t="s">
        <v>3981</v>
      </c>
      <c r="D294" s="1" t="s">
        <v>1306</v>
      </c>
      <c r="E294" s="16">
        <v>204002000000</v>
      </c>
      <c r="F294" s="16" t="s">
        <v>1005</v>
      </c>
      <c r="G294" s="8" t="s">
        <v>201</v>
      </c>
      <c r="H294" s="1">
        <v>2</v>
      </c>
      <c r="I294" s="1" t="s">
        <v>1351</v>
      </c>
      <c r="J294" s="1">
        <v>202</v>
      </c>
      <c r="K294" s="1" t="s">
        <v>1352</v>
      </c>
      <c r="L294" s="1">
        <v>61001003000</v>
      </c>
      <c r="M294" s="1" t="s">
        <v>1359</v>
      </c>
      <c r="N294" s="8">
        <v>2012</v>
      </c>
      <c r="O294" s="8">
        <v>292.89999999999998</v>
      </c>
      <c r="P294" s="8" t="s">
        <v>4009</v>
      </c>
      <c r="Q2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4" s="8" t="s">
        <v>3940</v>
      </c>
      <c r="S294" s="8" t="s">
        <v>1753</v>
      </c>
      <c r="T294" s="8" t="s">
        <v>1382</v>
      </c>
      <c r="U294" s="18"/>
      <c r="V294" s="1" t="s">
        <v>2596</v>
      </c>
      <c r="W294" s="8" t="s">
        <v>2616</v>
      </c>
      <c r="X294" s="19" t="s">
        <v>2688</v>
      </c>
      <c r="AA294" s="20">
        <v>8450165</v>
      </c>
      <c r="AB294" s="12">
        <f t="shared" si="4"/>
        <v>26725.06</v>
      </c>
      <c r="AC294" s="17">
        <f>ROUND(1.65586^(2*EXP(-((Таблица1[[#This Row],[Площадь, кв.м]]/200)^2))-1),4)</f>
        <v>0.67959999999999998</v>
      </c>
      <c r="AD2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94" s="21">
        <v>1</v>
      </c>
      <c r="AG2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18162.3508</v>
      </c>
      <c r="AH294" s="34">
        <f>ROUND(Таблица1[[#This Row],[УПКС]]*Таблица1[[#This Row],[Площадь, кв.м]],2)</f>
        <v>5319752.55</v>
      </c>
      <c r="AI294" s="14">
        <f>Таблица1[[#This Row],[Кадастровая стоимость, руб]]/Таблица1[[#This Row],[Действ. КС]]</f>
        <v>0.62954422191756021</v>
      </c>
      <c r="AJ294" s="20" t="s">
        <v>3996</v>
      </c>
      <c r="AK294" s="20" t="s">
        <v>3997</v>
      </c>
      <c r="AL294" s="20" t="s">
        <v>3998</v>
      </c>
      <c r="AM294" s="8" t="s">
        <v>3984</v>
      </c>
      <c r="AN294" s="8" t="s">
        <v>4036</v>
      </c>
      <c r="AO294" s="46" t="s">
        <v>4013</v>
      </c>
    </row>
    <row r="295" spans="1:41" x14ac:dyDescent="0.25">
      <c r="A295" s="1" t="s">
        <v>290</v>
      </c>
      <c r="B295" s="1" t="s">
        <v>19</v>
      </c>
      <c r="C295" s="1" t="s">
        <v>3981</v>
      </c>
      <c r="D295" s="1" t="s">
        <v>1306</v>
      </c>
      <c r="E295" s="16">
        <v>204002000000</v>
      </c>
      <c r="F295" s="16" t="s">
        <v>1005</v>
      </c>
      <c r="G295" s="8" t="s">
        <v>201</v>
      </c>
      <c r="H295" s="1">
        <v>2</v>
      </c>
      <c r="I295" s="1" t="s">
        <v>1351</v>
      </c>
      <c r="J295" s="1">
        <v>202</v>
      </c>
      <c r="K295" s="1" t="s">
        <v>1352</v>
      </c>
      <c r="L295" s="1">
        <v>61001005000</v>
      </c>
      <c r="M295" s="1" t="s">
        <v>1358</v>
      </c>
      <c r="N295" s="8">
        <v>2013</v>
      </c>
      <c r="O295" s="8">
        <v>168.8</v>
      </c>
      <c r="P295" s="8" t="s">
        <v>4009</v>
      </c>
      <c r="Q2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5" s="8" t="s">
        <v>3925</v>
      </c>
      <c r="S295" s="8" t="s">
        <v>1638</v>
      </c>
      <c r="T295" s="8" t="s">
        <v>1382</v>
      </c>
      <c r="V295" s="1" t="s">
        <v>2596</v>
      </c>
      <c r="W295" s="8" t="s">
        <v>2651</v>
      </c>
      <c r="X295" s="19" t="s">
        <v>2732</v>
      </c>
      <c r="AA295" s="20">
        <v>4869880</v>
      </c>
      <c r="AB295" s="12">
        <f t="shared" si="4"/>
        <v>26725.06</v>
      </c>
      <c r="AC295" s="17">
        <f>ROUND(1.65586^(2*EXP(-((Таблица1[[#This Row],[Площадь, кв.м]]/200)^2))-1),4)</f>
        <v>0.99050000000000005</v>
      </c>
      <c r="AD2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95" s="21">
        <v>1</v>
      </c>
      <c r="AG2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26471.171900000001</v>
      </c>
      <c r="AH295" s="34">
        <f>ROUND(Таблица1[[#This Row],[УПКС]]*Таблица1[[#This Row],[Площадь, кв.м]],2)</f>
        <v>4468333.82</v>
      </c>
      <c r="AI295" s="14">
        <f>Таблица1[[#This Row],[Кадастровая стоимость, руб]]/Таблица1[[#This Row],[Действ. КС]]</f>
        <v>0.91754495387976709</v>
      </c>
      <c r="AJ295" s="20" t="s">
        <v>3996</v>
      </c>
      <c r="AK295" s="20" t="s">
        <v>3997</v>
      </c>
      <c r="AL295" s="20" t="s">
        <v>3998</v>
      </c>
      <c r="AM295" s="8" t="s">
        <v>3984</v>
      </c>
      <c r="AN295" s="8" t="s">
        <v>4036</v>
      </c>
      <c r="AO295" s="46" t="s">
        <v>4013</v>
      </c>
    </row>
    <row r="296" spans="1:41" x14ac:dyDescent="0.25">
      <c r="A296" s="1" t="s">
        <v>1073</v>
      </c>
      <c r="B296" s="1" t="s">
        <v>8</v>
      </c>
      <c r="C296" s="1" t="s">
        <v>3981</v>
      </c>
      <c r="D296" s="1" t="s">
        <v>1306</v>
      </c>
      <c r="E296" s="16">
        <v>204002000000</v>
      </c>
      <c r="F296" s="16" t="s">
        <v>1005</v>
      </c>
      <c r="G296" s="8" t="s">
        <v>201</v>
      </c>
      <c r="H296" s="1">
        <v>2</v>
      </c>
      <c r="I296" s="1" t="s">
        <v>1351</v>
      </c>
      <c r="J296" s="1">
        <v>202</v>
      </c>
      <c r="K296" s="1" t="s">
        <v>1352</v>
      </c>
      <c r="L296" s="1">
        <v>61001002000</v>
      </c>
      <c r="M296" s="1" t="s">
        <v>1364</v>
      </c>
      <c r="N296" s="8">
        <v>2008</v>
      </c>
      <c r="O296" s="8">
        <v>212.7</v>
      </c>
      <c r="P296" s="8" t="s">
        <v>4009</v>
      </c>
      <c r="Q2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6" s="8" t="s">
        <v>3925</v>
      </c>
      <c r="S296" s="8" t="s">
        <v>2388</v>
      </c>
      <c r="T296" s="8" t="s">
        <v>1382</v>
      </c>
      <c r="V296" s="1" t="s">
        <v>2596</v>
      </c>
      <c r="W296" s="8" t="s">
        <v>2651</v>
      </c>
      <c r="X296" s="19" t="s">
        <v>2707</v>
      </c>
      <c r="AA296" s="20">
        <v>6136395</v>
      </c>
      <c r="AB296" s="12">
        <f t="shared" si="4"/>
        <v>26725.06</v>
      </c>
      <c r="AC296" s="17">
        <f>ROUND(1.65586^(2*EXP(-((Таблица1[[#This Row],[Площадь, кв.м]]/200)^2))-1),4)</f>
        <v>0.83620000000000005</v>
      </c>
      <c r="AD2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96" s="21">
        <v>1</v>
      </c>
      <c r="AG2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21900.545300000002</v>
      </c>
      <c r="AH296" s="34">
        <f>ROUND(Таблица1[[#This Row],[УПКС]]*Таблица1[[#This Row],[Площадь, кв.м]],2)</f>
        <v>4658245.99</v>
      </c>
      <c r="AI296" s="14">
        <f>Таблица1[[#This Row],[Кадастровая стоимость, руб]]/Таблица1[[#This Row],[Действ. КС]]</f>
        <v>0.75911768880588693</v>
      </c>
      <c r="AJ296" s="20" t="s">
        <v>3996</v>
      </c>
      <c r="AK296" s="20" t="s">
        <v>3997</v>
      </c>
      <c r="AL296" s="20" t="s">
        <v>3998</v>
      </c>
      <c r="AM296" s="8" t="s">
        <v>3984</v>
      </c>
      <c r="AN296" s="8" t="s">
        <v>4036</v>
      </c>
      <c r="AO296" s="46" t="s">
        <v>4013</v>
      </c>
    </row>
    <row r="297" spans="1:41" x14ac:dyDescent="0.25">
      <c r="A297" s="1" t="s">
        <v>803</v>
      </c>
      <c r="B297" s="1" t="s">
        <v>8</v>
      </c>
      <c r="C297" s="1" t="s">
        <v>3981</v>
      </c>
      <c r="D297" s="1" t="s">
        <v>1306</v>
      </c>
      <c r="E297" s="16">
        <v>204002000000</v>
      </c>
      <c r="F297" s="16" t="s">
        <v>1005</v>
      </c>
      <c r="G297" s="8" t="s">
        <v>201</v>
      </c>
      <c r="H297" s="1">
        <v>2</v>
      </c>
      <c r="I297" s="1" t="s">
        <v>1351</v>
      </c>
      <c r="J297" s="1">
        <v>202</v>
      </c>
      <c r="K297" s="1" t="s">
        <v>1352</v>
      </c>
      <c r="L297" s="1">
        <v>61001002000</v>
      </c>
      <c r="M297" s="1" t="s">
        <v>1364</v>
      </c>
      <c r="N297" s="8">
        <v>2004</v>
      </c>
      <c r="O297" s="8">
        <v>79.3</v>
      </c>
      <c r="P297" s="8" t="s">
        <v>4009</v>
      </c>
      <c r="Q2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7" s="8" t="s">
        <v>3925</v>
      </c>
      <c r="S297" s="8" t="s">
        <v>2130</v>
      </c>
      <c r="T297" s="8" t="s">
        <v>1382</v>
      </c>
      <c r="V297" s="1" t="s">
        <v>2596</v>
      </c>
      <c r="W297" s="8" t="s">
        <v>2651</v>
      </c>
      <c r="X297" s="19" t="s">
        <v>2698</v>
      </c>
      <c r="AA297" s="20">
        <v>2287805</v>
      </c>
      <c r="AB297" s="12">
        <f t="shared" si="4"/>
        <v>26725.06</v>
      </c>
      <c r="AC297" s="17">
        <f>ROUND(1.65586^(2*EXP(-((Таблица1[[#This Row],[Площадь, кв.м]]/200)^2))-1),4)</f>
        <v>1.4298999999999999</v>
      </c>
      <c r="AD2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297" s="21">
        <v>1</v>
      </c>
      <c r="AG2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36685.596799999999</v>
      </c>
      <c r="AH297" s="34">
        <f>ROUND(Таблица1[[#This Row],[УПКС]]*Таблица1[[#This Row],[Площадь, кв.м]],2)</f>
        <v>2909167.83</v>
      </c>
      <c r="AI297" s="14">
        <f>Таблица1[[#This Row],[Кадастровая стоимость, руб]]/Таблица1[[#This Row],[Действ. КС]]</f>
        <v>1.271597811002249</v>
      </c>
      <c r="AJ297" s="20" t="s">
        <v>3996</v>
      </c>
      <c r="AK297" s="20" t="s">
        <v>3997</v>
      </c>
      <c r="AL297" s="20" t="s">
        <v>3998</v>
      </c>
      <c r="AM297" s="8" t="s">
        <v>3984</v>
      </c>
      <c r="AN297" s="8" t="s">
        <v>4036</v>
      </c>
      <c r="AO297" s="46" t="s">
        <v>4013</v>
      </c>
    </row>
    <row r="298" spans="1:41" x14ac:dyDescent="0.25">
      <c r="A298" s="1" t="s">
        <v>1001</v>
      </c>
      <c r="B298" s="1" t="s">
        <v>8</v>
      </c>
      <c r="C298" s="1" t="s">
        <v>3981</v>
      </c>
      <c r="D298" s="1" t="s">
        <v>1306</v>
      </c>
      <c r="E298" s="16">
        <v>204002000000</v>
      </c>
      <c r="F298" s="16" t="s">
        <v>1005</v>
      </c>
      <c r="G298" s="8" t="s">
        <v>201</v>
      </c>
      <c r="H298" s="1">
        <v>2</v>
      </c>
      <c r="I298" s="1" t="s">
        <v>1351</v>
      </c>
      <c r="J298" s="1">
        <v>202</v>
      </c>
      <c r="K298" s="1" t="s">
        <v>1352</v>
      </c>
      <c r="L298" s="1">
        <v>61001002000</v>
      </c>
      <c r="M298" s="1" t="s">
        <v>1364</v>
      </c>
      <c r="N298" s="8">
        <v>2008</v>
      </c>
      <c r="O298" s="8">
        <v>137.4</v>
      </c>
      <c r="P298" s="8" t="s">
        <v>4009</v>
      </c>
      <c r="Q2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8" s="8" t="s">
        <v>3925</v>
      </c>
      <c r="S298" s="8" t="s">
        <v>2319</v>
      </c>
      <c r="T298" s="8" t="s">
        <v>1382</v>
      </c>
      <c r="V298" s="1" t="s">
        <v>2596</v>
      </c>
      <c r="W298" s="8" t="s">
        <v>2651</v>
      </c>
      <c r="X298" s="19" t="s">
        <v>2700</v>
      </c>
      <c r="AA298" s="20">
        <v>3963990</v>
      </c>
      <c r="AB298" s="12">
        <f t="shared" si="4"/>
        <v>26725.06</v>
      </c>
      <c r="AC298" s="17">
        <f>ROUND(1.65586^(2*EXP(-((Таблица1[[#This Row],[Площадь, кв.м]]/200)^2))-1),4)</f>
        <v>1.133</v>
      </c>
      <c r="AD2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298" s="21">
        <v>1</v>
      </c>
      <c r="AG2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29673.9031</v>
      </c>
      <c r="AH298" s="34">
        <f>ROUND(Таблица1[[#This Row],[УПКС]]*Таблица1[[#This Row],[Площадь, кв.м]],2)</f>
        <v>4077194.29</v>
      </c>
      <c r="AI298" s="14">
        <f>Таблица1[[#This Row],[Кадастровая стоимость, руб]]/Таблица1[[#This Row],[Действ. КС]]</f>
        <v>1.0285581674020368</v>
      </c>
      <c r="AJ298" s="20" t="s">
        <v>3996</v>
      </c>
      <c r="AK298" s="20" t="s">
        <v>3997</v>
      </c>
      <c r="AL298" s="20" t="s">
        <v>3998</v>
      </c>
      <c r="AM298" s="8" t="s">
        <v>3984</v>
      </c>
      <c r="AN298" s="8" t="s">
        <v>4036</v>
      </c>
      <c r="AO298" s="46" t="s">
        <v>4013</v>
      </c>
    </row>
    <row r="299" spans="1:41" x14ac:dyDescent="0.25">
      <c r="A299" s="1" t="s">
        <v>933</v>
      </c>
      <c r="B299" s="1" t="s">
        <v>19</v>
      </c>
      <c r="C299" s="1" t="s">
        <v>3981</v>
      </c>
      <c r="D299" s="1" t="s">
        <v>1306</v>
      </c>
      <c r="E299" s="16">
        <v>204002000000</v>
      </c>
      <c r="F299" s="16" t="s">
        <v>1005</v>
      </c>
      <c r="G299" s="8" t="s">
        <v>201</v>
      </c>
      <c r="H299" s="1">
        <v>2</v>
      </c>
      <c r="I299" s="1" t="s">
        <v>1351</v>
      </c>
      <c r="J299" s="1">
        <v>202</v>
      </c>
      <c r="K299" s="1" t="s">
        <v>1352</v>
      </c>
      <c r="L299" s="1">
        <v>61001002000</v>
      </c>
      <c r="M299" s="1" t="s">
        <v>1364</v>
      </c>
      <c r="N299" s="8">
        <v>2012</v>
      </c>
      <c r="O299" s="8">
        <v>109.8</v>
      </c>
      <c r="P299" s="8" t="s">
        <v>4009</v>
      </c>
      <c r="Q2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299" s="8" t="s">
        <v>3923</v>
      </c>
      <c r="S299" s="8" t="s">
        <v>2252</v>
      </c>
      <c r="T299" s="8" t="s">
        <v>1382</v>
      </c>
      <c r="U299" s="18"/>
      <c r="V299" s="1" t="s">
        <v>2596</v>
      </c>
      <c r="W299" s="8" t="s">
        <v>2649</v>
      </c>
      <c r="X299" s="19"/>
      <c r="AA299" s="20">
        <v>3167730</v>
      </c>
      <c r="AB299" s="12">
        <f t="shared" si="4"/>
        <v>26725.06</v>
      </c>
      <c r="AC299" s="17">
        <f>ROUND(1.65586^(2*EXP(-((Таблица1[[#This Row],[Площадь, кв.м]]/200)^2))-1),4)</f>
        <v>1.2736000000000001</v>
      </c>
      <c r="AD2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2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299" s="21">
        <v>1</v>
      </c>
      <c r="AG2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34037.036399999997</v>
      </c>
      <c r="AH299" s="34">
        <f>ROUND(Таблица1[[#This Row],[УПКС]]*Таблица1[[#This Row],[Площадь, кв.м]],2)</f>
        <v>3737266.6</v>
      </c>
      <c r="AI299" s="14">
        <f>Таблица1[[#This Row],[Кадастровая стоимость, руб]]/Таблица1[[#This Row],[Действ. КС]]</f>
        <v>1.179793290463518</v>
      </c>
      <c r="AJ299" s="20" t="s">
        <v>3996</v>
      </c>
      <c r="AK299" s="20" t="s">
        <v>3997</v>
      </c>
      <c r="AL299" s="20" t="s">
        <v>3998</v>
      </c>
      <c r="AM299" s="8" t="s">
        <v>3984</v>
      </c>
      <c r="AN299" s="8" t="s">
        <v>4036</v>
      </c>
      <c r="AO299" s="46" t="s">
        <v>4013</v>
      </c>
    </row>
    <row r="300" spans="1:41" x14ac:dyDescent="0.25">
      <c r="A300" s="1" t="s">
        <v>216</v>
      </c>
      <c r="B300" s="1" t="s">
        <v>17</v>
      </c>
      <c r="C300" s="1" t="s">
        <v>3981</v>
      </c>
      <c r="D300" s="1" t="s">
        <v>1306</v>
      </c>
      <c r="E300" s="16">
        <v>204002000000</v>
      </c>
      <c r="F300" s="16" t="s">
        <v>1005</v>
      </c>
      <c r="G300" s="8" t="s">
        <v>201</v>
      </c>
      <c r="H300" s="1">
        <v>2</v>
      </c>
      <c r="I300" s="1" t="s">
        <v>1351</v>
      </c>
      <c r="J300" s="1">
        <v>202</v>
      </c>
      <c r="K300" s="1" t="s">
        <v>1352</v>
      </c>
      <c r="L300" s="1">
        <v>61001006003</v>
      </c>
      <c r="M300" s="1" t="s">
        <v>1361</v>
      </c>
      <c r="N300" s="8">
        <v>2014</v>
      </c>
      <c r="O300" s="8">
        <v>127.8</v>
      </c>
      <c r="P300" s="8" t="s">
        <v>4009</v>
      </c>
      <c r="Q3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0" s="8" t="s">
        <v>3923</v>
      </c>
      <c r="S300" s="8" t="s">
        <v>1568</v>
      </c>
      <c r="T300" s="8" t="s">
        <v>1382</v>
      </c>
      <c r="V300" s="1" t="s">
        <v>2596</v>
      </c>
      <c r="W300" s="8" t="s">
        <v>2649</v>
      </c>
      <c r="X300" s="19" t="s">
        <v>2772</v>
      </c>
      <c r="AA300" s="20">
        <v>3687030</v>
      </c>
      <c r="AB300" s="12">
        <f t="shared" si="4"/>
        <v>26725.06</v>
      </c>
      <c r="AC300" s="17">
        <f>ROUND(1.65586^(2*EXP(-((Таблица1[[#This Row],[Площадь, кв.м]]/200)^2))-1),4)</f>
        <v>1.1808000000000001</v>
      </c>
      <c r="AD3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0" s="21">
        <v>1</v>
      </c>
      <c r="AG3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31556.950799999999</v>
      </c>
      <c r="AH300" s="34">
        <f>ROUND(Таблица1[[#This Row],[УПКС]]*Таблица1[[#This Row],[Площадь, кв.м]],2)</f>
        <v>4032978.31</v>
      </c>
      <c r="AI300" s="14">
        <f>Таблица1[[#This Row],[Кадастровая стоимость, руб]]/Таблица1[[#This Row],[Действ. КС]]</f>
        <v>1.0938284499990507</v>
      </c>
      <c r="AJ300" s="20" t="s">
        <v>3996</v>
      </c>
      <c r="AK300" s="20" t="s">
        <v>3997</v>
      </c>
      <c r="AL300" s="20" t="s">
        <v>3998</v>
      </c>
      <c r="AM300" s="8" t="s">
        <v>3984</v>
      </c>
      <c r="AN300" s="8" t="s">
        <v>4036</v>
      </c>
      <c r="AO300" s="46" t="s">
        <v>4013</v>
      </c>
    </row>
    <row r="301" spans="1:41" x14ac:dyDescent="0.25">
      <c r="A301" s="1" t="s">
        <v>454</v>
      </c>
      <c r="B301" s="1" t="s">
        <v>17</v>
      </c>
      <c r="C301" s="1" t="s">
        <v>3981</v>
      </c>
      <c r="D301" s="1" t="s">
        <v>1306</v>
      </c>
      <c r="E301" s="16">
        <v>204002000000</v>
      </c>
      <c r="F301" s="16" t="s">
        <v>1005</v>
      </c>
      <c r="G301" s="8" t="s">
        <v>201</v>
      </c>
      <c r="H301" s="1">
        <v>2</v>
      </c>
      <c r="I301" s="1" t="s">
        <v>1351</v>
      </c>
      <c r="J301" s="1">
        <v>202</v>
      </c>
      <c r="K301" s="1" t="s">
        <v>1352</v>
      </c>
      <c r="L301" s="1">
        <v>61001001001</v>
      </c>
      <c r="M301" s="1" t="s">
        <v>1362</v>
      </c>
      <c r="N301" s="8">
        <v>2014</v>
      </c>
      <c r="O301" s="8">
        <v>200</v>
      </c>
      <c r="P301" s="8" t="s">
        <v>4009</v>
      </c>
      <c r="Q3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1" s="8" t="s">
        <v>3925</v>
      </c>
      <c r="S301" s="8" t="s">
        <v>1798</v>
      </c>
      <c r="T301" s="8" t="s">
        <v>1382</v>
      </c>
      <c r="V301" s="1" t="s">
        <v>2596</v>
      </c>
      <c r="W301" s="8" t="s">
        <v>2651</v>
      </c>
      <c r="X301" s="19" t="s">
        <v>2724</v>
      </c>
      <c r="AA301" s="20">
        <v>5770000</v>
      </c>
      <c r="AB301" s="12">
        <f t="shared" si="4"/>
        <v>26725.06</v>
      </c>
      <c r="AC301" s="17">
        <f>ROUND(1.65586^(2*EXP(-((Таблица1[[#This Row],[Площадь, кв.м]]/200)^2))-1),4)</f>
        <v>0.87519999999999998</v>
      </c>
      <c r="AD3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1" s="21">
        <v>1</v>
      </c>
      <c r="AG3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23389.772499999999</v>
      </c>
      <c r="AH301" s="34">
        <f>ROUND(Таблица1[[#This Row],[УПКС]]*Таблица1[[#This Row],[Площадь, кв.м]],2)</f>
        <v>4677954.5</v>
      </c>
      <c r="AI301" s="14">
        <f>Таблица1[[#This Row],[Кадастровая стоимость, руб]]/Таблица1[[#This Row],[Действ. КС]]</f>
        <v>0.81073734835355282</v>
      </c>
      <c r="AJ301" s="20" t="s">
        <v>3996</v>
      </c>
      <c r="AK301" s="20" t="s">
        <v>3997</v>
      </c>
      <c r="AL301" s="20" t="s">
        <v>3998</v>
      </c>
      <c r="AM301" s="8" t="s">
        <v>3984</v>
      </c>
      <c r="AN301" s="8" t="s">
        <v>4036</v>
      </c>
      <c r="AO301" s="46" t="s">
        <v>4013</v>
      </c>
    </row>
    <row r="302" spans="1:41" x14ac:dyDescent="0.25">
      <c r="A302" s="1" t="s">
        <v>247</v>
      </c>
      <c r="B302" s="1" t="s">
        <v>17</v>
      </c>
      <c r="C302" s="1" t="s">
        <v>3981</v>
      </c>
      <c r="D302" s="1" t="s">
        <v>1306</v>
      </c>
      <c r="E302" s="16">
        <v>204002000000</v>
      </c>
      <c r="F302" s="16" t="s">
        <v>1005</v>
      </c>
      <c r="G302" s="8" t="s">
        <v>201</v>
      </c>
      <c r="H302" s="1">
        <v>2</v>
      </c>
      <c r="I302" s="1" t="s">
        <v>1351</v>
      </c>
      <c r="J302" s="1">
        <v>202</v>
      </c>
      <c r="K302" s="1" t="s">
        <v>1352</v>
      </c>
      <c r="L302" s="1">
        <v>61001006002</v>
      </c>
      <c r="M302" s="1" t="s">
        <v>1360</v>
      </c>
      <c r="N302" s="8">
        <v>2015</v>
      </c>
      <c r="O302" s="8">
        <v>142.6</v>
      </c>
      <c r="P302" s="8" t="s">
        <v>4009</v>
      </c>
      <c r="Q3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2" s="8" t="s">
        <v>3925</v>
      </c>
      <c r="S302" s="8" t="s">
        <v>1596</v>
      </c>
      <c r="T302" s="8" t="s">
        <v>1382</v>
      </c>
      <c r="V302" s="1" t="s">
        <v>2596</v>
      </c>
      <c r="W302" s="8" t="s">
        <v>2651</v>
      </c>
      <c r="X302" s="19" t="s">
        <v>2747</v>
      </c>
      <c r="AA302" s="20">
        <v>4114010</v>
      </c>
      <c r="AB302" s="12">
        <f t="shared" si="4"/>
        <v>26725.06</v>
      </c>
      <c r="AC302" s="17">
        <f>ROUND(1.65586^(2*EXP(-((Таблица1[[#This Row],[Площадь, кв.м]]/200)^2))-1),4)</f>
        <v>1.1077999999999999</v>
      </c>
      <c r="AD3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2" s="21">
        <v>1</v>
      </c>
      <c r="AG3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29606.021499999999</v>
      </c>
      <c r="AH302" s="34">
        <f>ROUND(Таблица1[[#This Row],[УПКС]]*Таблица1[[#This Row],[Площадь, кв.м]],2)</f>
        <v>4221818.67</v>
      </c>
      <c r="AI302" s="14">
        <f>Таблица1[[#This Row],[Кадастровая стоимость, руб]]/Таблица1[[#This Row],[Действ. КС]]</f>
        <v>1.0262052522964213</v>
      </c>
      <c r="AJ302" s="20" t="s">
        <v>3996</v>
      </c>
      <c r="AK302" s="20" t="s">
        <v>3997</v>
      </c>
      <c r="AL302" s="20" t="s">
        <v>3998</v>
      </c>
      <c r="AM302" s="8" t="s">
        <v>3984</v>
      </c>
      <c r="AN302" s="8" t="s">
        <v>4036</v>
      </c>
      <c r="AO302" s="46" t="s">
        <v>4013</v>
      </c>
    </row>
    <row r="303" spans="1:41" x14ac:dyDescent="0.25">
      <c r="A303" s="1" t="s">
        <v>1064</v>
      </c>
      <c r="B303" s="1" t="s">
        <v>17</v>
      </c>
      <c r="C303" s="1" t="s">
        <v>3981</v>
      </c>
      <c r="D303" s="1" t="s">
        <v>1306</v>
      </c>
      <c r="E303" s="16">
        <v>204002000000</v>
      </c>
      <c r="F303" s="16" t="s">
        <v>1005</v>
      </c>
      <c r="G303" s="8" t="s">
        <v>201</v>
      </c>
      <c r="H303" s="1">
        <v>2</v>
      </c>
      <c r="I303" s="1" t="s">
        <v>1351</v>
      </c>
      <c r="J303" s="1">
        <v>202</v>
      </c>
      <c r="K303" s="1" t="s">
        <v>1352</v>
      </c>
      <c r="L303" s="1">
        <v>61001002000</v>
      </c>
      <c r="M303" s="1" t="s">
        <v>1364</v>
      </c>
      <c r="N303" s="8">
        <v>2014</v>
      </c>
      <c r="O303" s="8">
        <v>198</v>
      </c>
      <c r="P303" s="8" t="s">
        <v>4009</v>
      </c>
      <c r="Q3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3" s="8" t="s">
        <v>3923</v>
      </c>
      <c r="S303" s="8" t="s">
        <v>2380</v>
      </c>
      <c r="T303" s="8" t="s">
        <v>1382</v>
      </c>
      <c r="V303" s="1" t="s">
        <v>2596</v>
      </c>
      <c r="W303" s="8" t="s">
        <v>2649</v>
      </c>
      <c r="X303" s="19" t="s">
        <v>2724</v>
      </c>
      <c r="AA303" s="20">
        <v>5712300</v>
      </c>
      <c r="AB303" s="12">
        <f t="shared" si="4"/>
        <v>26725.06</v>
      </c>
      <c r="AC303" s="17">
        <f>ROUND(1.65586^(2*EXP(-((Таблица1[[#This Row],[Площадь, кв.м]]/200)^2))-1),4)</f>
        <v>0.88180000000000003</v>
      </c>
      <c r="AD3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3" s="21">
        <v>1</v>
      </c>
      <c r="AG3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23566.157899999998</v>
      </c>
      <c r="AH303" s="34">
        <f>ROUND(Таблица1[[#This Row],[УПКС]]*Таблица1[[#This Row],[Площадь, кв.м]],2)</f>
        <v>4666099.26</v>
      </c>
      <c r="AI303" s="14">
        <f>Таблица1[[#This Row],[Кадастровая стоимость, руб]]/Таблица1[[#This Row],[Действ. КС]]</f>
        <v>0.8168512263011396</v>
      </c>
      <c r="AJ303" s="20" t="s">
        <v>3996</v>
      </c>
      <c r="AK303" s="20" t="s">
        <v>3997</v>
      </c>
      <c r="AL303" s="20" t="s">
        <v>3998</v>
      </c>
      <c r="AM303" s="8" t="s">
        <v>3984</v>
      </c>
      <c r="AN303" s="8" t="s">
        <v>4036</v>
      </c>
      <c r="AO303" s="46" t="s">
        <v>4013</v>
      </c>
    </row>
    <row r="304" spans="1:41" x14ac:dyDescent="0.25">
      <c r="A304" s="1" t="s">
        <v>319</v>
      </c>
      <c r="B304" s="1" t="s">
        <v>17</v>
      </c>
      <c r="C304" s="1" t="s">
        <v>3981</v>
      </c>
      <c r="D304" s="1" t="s">
        <v>1306</v>
      </c>
      <c r="E304" s="16">
        <v>204002000000</v>
      </c>
      <c r="F304" s="16" t="s">
        <v>1005</v>
      </c>
      <c r="G304" s="8" t="s">
        <v>201</v>
      </c>
      <c r="H304" s="1">
        <v>2</v>
      </c>
      <c r="I304" s="1" t="s">
        <v>1351</v>
      </c>
      <c r="J304" s="1">
        <v>202</v>
      </c>
      <c r="K304" s="1" t="s">
        <v>1352</v>
      </c>
      <c r="L304" s="1">
        <v>61001006002</v>
      </c>
      <c r="M304" s="1" t="s">
        <v>1360</v>
      </c>
      <c r="N304" s="8">
        <v>2015</v>
      </c>
      <c r="O304" s="8">
        <v>184.7</v>
      </c>
      <c r="P304" s="8" t="s">
        <v>4009</v>
      </c>
      <c r="Q3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4" s="8" t="s">
        <v>3925</v>
      </c>
      <c r="S304" s="8" t="s">
        <v>1666</v>
      </c>
      <c r="T304" s="8" t="s">
        <v>1382</v>
      </c>
      <c r="V304" s="1" t="s">
        <v>2596</v>
      </c>
      <c r="W304" s="8" t="s">
        <v>2651</v>
      </c>
      <c r="X304" s="19" t="s">
        <v>2736</v>
      </c>
      <c r="AA304" s="20">
        <v>5328595</v>
      </c>
      <c r="AB304" s="12">
        <f t="shared" si="4"/>
        <v>26725.06</v>
      </c>
      <c r="AC304" s="17">
        <f>ROUND(1.65586^(2*EXP(-((Таблица1[[#This Row],[Площадь, кв.м]]/200)^2))-1),4)</f>
        <v>0.92830000000000001</v>
      </c>
      <c r="AD3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4" s="21">
        <v>1</v>
      </c>
      <c r="AG3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24808.873200000002</v>
      </c>
      <c r="AH304" s="34">
        <f>ROUND(Таблица1[[#This Row],[УПКС]]*Таблица1[[#This Row],[Площадь, кв.м]],2)</f>
        <v>4582198.88</v>
      </c>
      <c r="AI304" s="14">
        <f>Таблица1[[#This Row],[Кадастровая стоимость, руб]]/Таблица1[[#This Row],[Действ. КС]]</f>
        <v>0.85992628075505828</v>
      </c>
      <c r="AJ304" s="20" t="s">
        <v>3996</v>
      </c>
      <c r="AK304" s="20" t="s">
        <v>3997</v>
      </c>
      <c r="AL304" s="20" t="s">
        <v>3998</v>
      </c>
      <c r="AM304" s="8" t="s">
        <v>3984</v>
      </c>
      <c r="AN304" s="8" t="s">
        <v>4036</v>
      </c>
      <c r="AO304" s="46" t="s">
        <v>4013</v>
      </c>
    </row>
    <row r="305" spans="1:41" x14ac:dyDescent="0.25">
      <c r="A305" s="1" t="s">
        <v>375</v>
      </c>
      <c r="B305" s="1" t="s">
        <v>17</v>
      </c>
      <c r="C305" s="1" t="s">
        <v>3981</v>
      </c>
      <c r="D305" s="1" t="s">
        <v>1306</v>
      </c>
      <c r="E305" s="16">
        <v>204002000000</v>
      </c>
      <c r="F305" s="16" t="s">
        <v>1005</v>
      </c>
      <c r="G305" s="8" t="s">
        <v>201</v>
      </c>
      <c r="H305" s="1">
        <v>2</v>
      </c>
      <c r="I305" s="1" t="s">
        <v>1351</v>
      </c>
      <c r="J305" s="1">
        <v>202</v>
      </c>
      <c r="K305" s="1" t="s">
        <v>1352</v>
      </c>
      <c r="L305" s="1">
        <v>61001005000</v>
      </c>
      <c r="M305" s="1" t="s">
        <v>1358</v>
      </c>
      <c r="N305" s="8">
        <v>2014</v>
      </c>
      <c r="O305" s="8">
        <v>240.3</v>
      </c>
      <c r="P305" s="8" t="s">
        <v>4009</v>
      </c>
      <c r="Q3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5" s="8" t="s">
        <v>3940</v>
      </c>
      <c r="S305" s="8" t="s">
        <v>1721</v>
      </c>
      <c r="T305" s="8" t="s">
        <v>1382</v>
      </c>
      <c r="U305" s="18"/>
      <c r="V305" s="1" t="s">
        <v>2596</v>
      </c>
      <c r="W305" s="8" t="s">
        <v>2616</v>
      </c>
      <c r="X305" s="19" t="s">
        <v>2729</v>
      </c>
      <c r="AA305" s="20">
        <v>6932655</v>
      </c>
      <c r="AB305" s="12">
        <f t="shared" si="4"/>
        <v>26725.06</v>
      </c>
      <c r="AC305" s="17">
        <f>ROUND(1.65586^(2*EXP(-((Таблица1[[#This Row],[Площадь, кв.м]]/200)^2))-1),4)</f>
        <v>0.76629999999999998</v>
      </c>
      <c r="AD3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5" s="21">
        <v>1</v>
      </c>
      <c r="AG3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20479.413499999999</v>
      </c>
      <c r="AH305" s="34">
        <f>ROUND(Таблица1[[#This Row],[УПКС]]*Таблица1[[#This Row],[Площадь, кв.м]],2)</f>
        <v>4921203.0599999996</v>
      </c>
      <c r="AI305" s="14">
        <f>Таблица1[[#This Row],[Кадастровая стоимость, руб]]/Таблица1[[#This Row],[Действ. КС]]</f>
        <v>0.70985835296866784</v>
      </c>
      <c r="AJ305" s="20" t="s">
        <v>3996</v>
      </c>
      <c r="AK305" s="20" t="s">
        <v>3997</v>
      </c>
      <c r="AL305" s="20" t="s">
        <v>3998</v>
      </c>
      <c r="AM305" s="8" t="s">
        <v>3984</v>
      </c>
      <c r="AN305" s="8" t="s">
        <v>4036</v>
      </c>
      <c r="AO305" s="46" t="s">
        <v>4013</v>
      </c>
    </row>
    <row r="306" spans="1:41" x14ac:dyDescent="0.25">
      <c r="A306" s="1" t="s">
        <v>405</v>
      </c>
      <c r="B306" s="1" t="s">
        <v>17</v>
      </c>
      <c r="C306" s="1" t="s">
        <v>3981</v>
      </c>
      <c r="D306" s="1" t="s">
        <v>1306</v>
      </c>
      <c r="E306" s="16">
        <v>204002000000</v>
      </c>
      <c r="F306" s="16" t="s">
        <v>1005</v>
      </c>
      <c r="G306" s="8" t="s">
        <v>201</v>
      </c>
      <c r="H306" s="1">
        <v>2</v>
      </c>
      <c r="I306" s="1" t="s">
        <v>1351</v>
      </c>
      <c r="J306" s="1">
        <v>202</v>
      </c>
      <c r="K306" s="1" t="s">
        <v>1352</v>
      </c>
      <c r="L306" s="1">
        <v>61001006002</v>
      </c>
      <c r="M306" s="1" t="s">
        <v>1360</v>
      </c>
      <c r="N306" s="8">
        <v>2015</v>
      </c>
      <c r="O306" s="8">
        <v>283.7</v>
      </c>
      <c r="P306" s="8" t="s">
        <v>4009</v>
      </c>
      <c r="Q3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6" s="8" t="s">
        <v>3925</v>
      </c>
      <c r="S306" s="8" t="s">
        <v>1751</v>
      </c>
      <c r="T306" s="8" t="s">
        <v>1382</v>
      </c>
      <c r="U306" s="18"/>
      <c r="V306" s="1" t="s">
        <v>2596</v>
      </c>
      <c r="W306" s="8" t="s">
        <v>2651</v>
      </c>
      <c r="X306" s="19" t="s">
        <v>2746</v>
      </c>
      <c r="AA306" s="20">
        <v>8184745</v>
      </c>
      <c r="AB306" s="12">
        <f t="shared" si="4"/>
        <v>26725.06</v>
      </c>
      <c r="AC306" s="17">
        <f>ROUND(1.65586^(2*EXP(-((Таблица1[[#This Row],[Площадь, кв.м]]/200)^2))-1),4)</f>
        <v>0.69110000000000005</v>
      </c>
      <c r="AD3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6" s="21">
        <v>1</v>
      </c>
      <c r="AG3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18469.688999999998</v>
      </c>
      <c r="AH306" s="34">
        <f>ROUND(Таблица1[[#This Row],[УПКС]]*Таблица1[[#This Row],[Площадь, кв.м]],2)</f>
        <v>5239850.7699999996</v>
      </c>
      <c r="AI306" s="14">
        <f>Таблица1[[#This Row],[Кадастровая стоимость, руб]]/Таблица1[[#This Row],[Действ. КС]]</f>
        <v>0.64019719245987494</v>
      </c>
      <c r="AJ306" s="20" t="s">
        <v>3996</v>
      </c>
      <c r="AK306" s="20" t="s">
        <v>3997</v>
      </c>
      <c r="AL306" s="20" t="s">
        <v>3998</v>
      </c>
      <c r="AM306" s="8" t="s">
        <v>3984</v>
      </c>
      <c r="AN306" s="8" t="s">
        <v>4036</v>
      </c>
      <c r="AO306" s="46" t="s">
        <v>4013</v>
      </c>
    </row>
    <row r="307" spans="1:41" x14ac:dyDescent="0.25">
      <c r="A307" s="1" t="s">
        <v>186</v>
      </c>
      <c r="B307" s="1" t="s">
        <v>17</v>
      </c>
      <c r="C307" s="1" t="s">
        <v>3981</v>
      </c>
      <c r="D307" s="1" t="s">
        <v>1306</v>
      </c>
      <c r="E307" s="16">
        <v>204002000000</v>
      </c>
      <c r="F307" s="16" t="s">
        <v>1005</v>
      </c>
      <c r="G307" s="8" t="s">
        <v>201</v>
      </c>
      <c r="H307" s="1">
        <v>2</v>
      </c>
      <c r="I307" s="1" t="s">
        <v>1351</v>
      </c>
      <c r="J307" s="1">
        <v>202</v>
      </c>
      <c r="K307" s="1" t="s">
        <v>1352</v>
      </c>
      <c r="L307" s="1">
        <v>61001006002</v>
      </c>
      <c r="M307" s="1" t="s">
        <v>1360</v>
      </c>
      <c r="N307" s="8">
        <v>2015</v>
      </c>
      <c r="O307" s="8">
        <v>111.5</v>
      </c>
      <c r="P307" s="8" t="s">
        <v>4009</v>
      </c>
      <c r="Q3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7" s="8" t="s">
        <v>3940</v>
      </c>
      <c r="S307" s="8" t="s">
        <v>1541</v>
      </c>
      <c r="T307" s="8" t="s">
        <v>1382</v>
      </c>
      <c r="V307" s="1" t="s">
        <v>2596</v>
      </c>
      <c r="W307" s="8" t="s">
        <v>2616</v>
      </c>
      <c r="X307" s="19" t="s">
        <v>2718</v>
      </c>
      <c r="AA307" s="20">
        <v>3216775</v>
      </c>
      <c r="AB307" s="12">
        <f t="shared" si="4"/>
        <v>26725.06</v>
      </c>
      <c r="AC307" s="17">
        <f>ROUND(1.65586^(2*EXP(-((Таблица1[[#This Row],[Площадь, кв.м]]/200)^2))-1),4)</f>
        <v>1.2646999999999999</v>
      </c>
      <c r="AD3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7" s="21">
        <v>1</v>
      </c>
      <c r="AG3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33799.183400000002</v>
      </c>
      <c r="AH307" s="34">
        <f>ROUND(Таблица1[[#This Row],[УПКС]]*Таблица1[[#This Row],[Площадь, кв.м]],2)</f>
        <v>3768608.95</v>
      </c>
      <c r="AI307" s="14">
        <f>Таблица1[[#This Row],[Кадастровая стоимость, руб]]/Таблица1[[#This Row],[Действ. КС]]</f>
        <v>1.1715488183040468</v>
      </c>
      <c r="AJ307" s="20" t="s">
        <v>3996</v>
      </c>
      <c r="AK307" s="20" t="s">
        <v>3997</v>
      </c>
      <c r="AL307" s="20" t="s">
        <v>3998</v>
      </c>
      <c r="AM307" s="8" t="s">
        <v>3984</v>
      </c>
      <c r="AN307" s="8" t="s">
        <v>4036</v>
      </c>
      <c r="AO307" s="46" t="s">
        <v>4013</v>
      </c>
    </row>
    <row r="308" spans="1:41" x14ac:dyDescent="0.25">
      <c r="A308" s="1" t="s">
        <v>952</v>
      </c>
      <c r="B308" s="1" t="s">
        <v>17</v>
      </c>
      <c r="C308" s="1" t="s">
        <v>3981</v>
      </c>
      <c r="D308" s="1" t="s">
        <v>1306</v>
      </c>
      <c r="E308" s="16">
        <v>204002000000</v>
      </c>
      <c r="F308" s="16" t="s">
        <v>1005</v>
      </c>
      <c r="G308" s="8" t="s">
        <v>201</v>
      </c>
      <c r="H308" s="1">
        <v>2</v>
      </c>
      <c r="I308" s="1" t="s">
        <v>1351</v>
      </c>
      <c r="J308" s="1">
        <v>202</v>
      </c>
      <c r="K308" s="1" t="s">
        <v>1352</v>
      </c>
      <c r="L308" s="1">
        <v>61001002000</v>
      </c>
      <c r="M308" s="1" t="s">
        <v>1364</v>
      </c>
      <c r="N308" s="8">
        <v>2015</v>
      </c>
      <c r="O308" s="8">
        <v>116.9</v>
      </c>
      <c r="P308" s="8" t="s">
        <v>4009</v>
      </c>
      <c r="Q3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8" s="8" t="s">
        <v>3925</v>
      </c>
      <c r="S308" s="8" t="s">
        <v>2270</v>
      </c>
      <c r="T308" s="8" t="s">
        <v>1382</v>
      </c>
      <c r="V308" s="1" t="s">
        <v>2596</v>
      </c>
      <c r="W308" s="8" t="s">
        <v>2651</v>
      </c>
      <c r="X308" s="19" t="s">
        <v>2742</v>
      </c>
      <c r="AA308" s="20">
        <v>3372565</v>
      </c>
      <c r="AB308" s="12">
        <f t="shared" si="4"/>
        <v>26725.06</v>
      </c>
      <c r="AC308" s="17">
        <f>ROUND(1.65586^(2*EXP(-((Таблица1[[#This Row],[Площадь, кв.м]]/200)^2))-1),4)</f>
        <v>1.2366999999999999</v>
      </c>
      <c r="AD3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8" s="21">
        <v>1</v>
      </c>
      <c r="AG3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33050.881699999998</v>
      </c>
      <c r="AH308" s="34">
        <f>ROUND(Таблица1[[#This Row],[УПКС]]*Таблица1[[#This Row],[Площадь, кв.м]],2)</f>
        <v>3863648.07</v>
      </c>
      <c r="AI308" s="14">
        <f>Таблица1[[#This Row],[Кадастровая стоимость, руб]]/Таблица1[[#This Row],[Действ. КС]]</f>
        <v>1.1456111505634434</v>
      </c>
      <c r="AJ308" s="20" t="s">
        <v>3996</v>
      </c>
      <c r="AK308" s="20" t="s">
        <v>3997</v>
      </c>
      <c r="AL308" s="20" t="s">
        <v>3998</v>
      </c>
      <c r="AM308" s="8" t="s">
        <v>3984</v>
      </c>
      <c r="AN308" s="8" t="s">
        <v>4036</v>
      </c>
      <c r="AO308" s="46" t="s">
        <v>4013</v>
      </c>
    </row>
    <row r="309" spans="1:41" x14ac:dyDescent="0.25">
      <c r="A309" s="1" t="s">
        <v>313</v>
      </c>
      <c r="B309" s="1" t="s">
        <v>17</v>
      </c>
      <c r="C309" s="1" t="s">
        <v>3981</v>
      </c>
      <c r="D309" s="1" t="s">
        <v>1306</v>
      </c>
      <c r="E309" s="16">
        <v>204002000000</v>
      </c>
      <c r="F309" s="16" t="s">
        <v>1005</v>
      </c>
      <c r="G309" s="8" t="s">
        <v>201</v>
      </c>
      <c r="H309" s="1">
        <v>2</v>
      </c>
      <c r="I309" s="1" t="s">
        <v>1351</v>
      </c>
      <c r="J309" s="1">
        <v>202</v>
      </c>
      <c r="K309" s="1" t="s">
        <v>1352</v>
      </c>
      <c r="L309" s="1">
        <v>61001005000</v>
      </c>
      <c r="M309" s="1" t="s">
        <v>1358</v>
      </c>
      <c r="N309" s="8">
        <v>2016</v>
      </c>
      <c r="O309" s="8">
        <v>180</v>
      </c>
      <c r="P309" s="8" t="s">
        <v>4009</v>
      </c>
      <c r="Q3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09" s="8" t="s">
        <v>3925</v>
      </c>
      <c r="S309" s="8" t="s">
        <v>1660</v>
      </c>
      <c r="T309" s="8" t="s">
        <v>1382</v>
      </c>
      <c r="V309" s="1" t="s">
        <v>2596</v>
      </c>
      <c r="W309" s="8" t="s">
        <v>2651</v>
      </c>
      <c r="X309" s="19" t="s">
        <v>2775</v>
      </c>
      <c r="AA309" s="20">
        <v>5193000</v>
      </c>
      <c r="AB309" s="12">
        <f t="shared" si="4"/>
        <v>26725.06</v>
      </c>
      <c r="AC309" s="17">
        <f>ROUND(1.65586^(2*EXP(-((Таблица1[[#This Row],[Площадь, кв.м]]/200)^2))-1),4)</f>
        <v>0.94589999999999996</v>
      </c>
      <c r="AD3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09" s="21">
        <v>1</v>
      </c>
      <c r="AG3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25279.2343</v>
      </c>
      <c r="AH309" s="34">
        <f>ROUND(Таблица1[[#This Row],[УПКС]]*Таблица1[[#This Row],[Площадь, кв.м]],2)</f>
        <v>4550262.17</v>
      </c>
      <c r="AI309" s="14">
        <f>Таблица1[[#This Row],[Кадастровая стоимость, руб]]/Таблица1[[#This Row],[Действ. КС]]</f>
        <v>0.87622995763527822</v>
      </c>
      <c r="AJ309" s="20" t="s">
        <v>3996</v>
      </c>
      <c r="AK309" s="20" t="s">
        <v>3997</v>
      </c>
      <c r="AL309" s="20" t="s">
        <v>3998</v>
      </c>
      <c r="AM309" s="8" t="s">
        <v>3984</v>
      </c>
      <c r="AN309" s="8" t="s">
        <v>4036</v>
      </c>
      <c r="AO309" s="46" t="s">
        <v>4013</v>
      </c>
    </row>
    <row r="310" spans="1:41" x14ac:dyDescent="0.25">
      <c r="A310" s="1" t="s">
        <v>1068</v>
      </c>
      <c r="B310" s="1" t="s">
        <v>17</v>
      </c>
      <c r="C310" s="1" t="s">
        <v>3981</v>
      </c>
      <c r="D310" s="1" t="s">
        <v>1306</v>
      </c>
      <c r="E310" s="16">
        <v>204002000000</v>
      </c>
      <c r="F310" s="16" t="s">
        <v>1005</v>
      </c>
      <c r="G310" s="8" t="s">
        <v>201</v>
      </c>
      <c r="H310" s="1">
        <v>2</v>
      </c>
      <c r="I310" s="1" t="s">
        <v>1351</v>
      </c>
      <c r="J310" s="1">
        <v>202</v>
      </c>
      <c r="K310" s="1" t="s">
        <v>1352</v>
      </c>
      <c r="L310" s="1">
        <v>61001002000</v>
      </c>
      <c r="M310" s="1" t="s">
        <v>1364</v>
      </c>
      <c r="N310" s="8">
        <v>2017</v>
      </c>
      <c r="O310" s="8">
        <v>207.1</v>
      </c>
      <c r="P310" s="8" t="s">
        <v>4009</v>
      </c>
      <c r="Q3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0" s="8" t="s">
        <v>3925</v>
      </c>
      <c r="S310" s="8" t="s">
        <v>2384</v>
      </c>
      <c r="T310" s="8" t="s">
        <v>1382</v>
      </c>
      <c r="U310" s="18"/>
      <c r="V310" s="1" t="s">
        <v>2596</v>
      </c>
      <c r="W310" s="8" t="s">
        <v>2651</v>
      </c>
      <c r="X310" s="19" t="s">
        <v>2688</v>
      </c>
      <c r="AA310" s="20">
        <v>5974835</v>
      </c>
      <c r="AB310" s="12">
        <f t="shared" si="4"/>
        <v>26725.06</v>
      </c>
      <c r="AC310" s="17">
        <f>ROUND(1.65586^(2*EXP(-((Таблица1[[#This Row],[Площадь, кв.м]]/200)^2))-1),4)</f>
        <v>0.85289999999999999</v>
      </c>
      <c r="AD3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10" s="21">
        <v>1</v>
      </c>
      <c r="AG3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22793.8037</v>
      </c>
      <c r="AH310" s="34">
        <f>ROUND(Таблица1[[#This Row],[УПКС]]*Таблица1[[#This Row],[Площадь, кв.м]],2)</f>
        <v>4720596.75</v>
      </c>
      <c r="AI310" s="14">
        <f>Таблица1[[#This Row],[Кадастровая стоимость, руб]]/Таблица1[[#This Row],[Действ. КС]]</f>
        <v>0.79007985157749128</v>
      </c>
      <c r="AJ310" s="20" t="s">
        <v>3996</v>
      </c>
      <c r="AK310" s="20" t="s">
        <v>3997</v>
      </c>
      <c r="AL310" s="20" t="s">
        <v>3998</v>
      </c>
      <c r="AM310" s="8" t="s">
        <v>3984</v>
      </c>
      <c r="AN310" s="8" t="s">
        <v>4036</v>
      </c>
      <c r="AO310" s="46" t="s">
        <v>4013</v>
      </c>
    </row>
    <row r="311" spans="1:41" x14ac:dyDescent="0.25">
      <c r="A311" s="1" t="s">
        <v>300</v>
      </c>
      <c r="B311" s="1"/>
      <c r="C311" s="1" t="s">
        <v>3981</v>
      </c>
      <c r="D311" s="1" t="s">
        <v>1306</v>
      </c>
      <c r="E311" s="16">
        <v>204002000000</v>
      </c>
      <c r="F311" s="16" t="s">
        <v>1005</v>
      </c>
      <c r="G311" s="8" t="s">
        <v>201</v>
      </c>
      <c r="H311" s="1">
        <v>2</v>
      </c>
      <c r="I311" s="1" t="s">
        <v>1351</v>
      </c>
      <c r="J311" s="1">
        <v>202</v>
      </c>
      <c r="K311" s="1" t="s">
        <v>1352</v>
      </c>
      <c r="L311" s="1">
        <v>61001003000</v>
      </c>
      <c r="M311" s="1" t="s">
        <v>1359</v>
      </c>
      <c r="N311" s="8">
        <v>2018</v>
      </c>
      <c r="O311" s="8">
        <v>170.4</v>
      </c>
      <c r="P311" s="8" t="s">
        <v>4009</v>
      </c>
      <c r="Q3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1" s="8" t="s">
        <v>3925</v>
      </c>
      <c r="S311" s="8" t="s">
        <v>1647</v>
      </c>
      <c r="T311" s="8" t="s">
        <v>1382</v>
      </c>
      <c r="U311" s="18"/>
      <c r="V311" s="1" t="s">
        <v>2596</v>
      </c>
      <c r="W311" s="8" t="s">
        <v>2651</v>
      </c>
      <c r="X311" s="19" t="s">
        <v>2718</v>
      </c>
      <c r="AA311" s="20">
        <v>4916040</v>
      </c>
      <c r="AB311" s="12">
        <f t="shared" si="4"/>
        <v>26725.06</v>
      </c>
      <c r="AC311" s="17">
        <f>ROUND(1.65586^(2*EXP(-((Таблица1[[#This Row],[Площадь, кв.м]]/200)^2))-1),4)</f>
        <v>0.9839</v>
      </c>
      <c r="AD3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11" s="21">
        <v>1</v>
      </c>
      <c r="AG3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26294.786499999998</v>
      </c>
      <c r="AH311" s="34">
        <f>ROUND(Таблица1[[#This Row],[УПКС]]*Таблица1[[#This Row],[Площадь, кв.м]],2)</f>
        <v>4480631.62</v>
      </c>
      <c r="AI311" s="14">
        <f>Таблица1[[#This Row],[Кадастровая стоимость, руб]]/Таблица1[[#This Row],[Действ. КС]]</f>
        <v>0.91143107460476325</v>
      </c>
      <c r="AJ311" s="20" t="s">
        <v>3996</v>
      </c>
      <c r="AK311" s="20" t="s">
        <v>3997</v>
      </c>
      <c r="AL311" s="20" t="s">
        <v>3998</v>
      </c>
      <c r="AM311" s="8" t="s">
        <v>3984</v>
      </c>
      <c r="AN311" s="8" t="s">
        <v>4036</v>
      </c>
      <c r="AO311" s="46" t="s">
        <v>4013</v>
      </c>
    </row>
    <row r="312" spans="1:41" x14ac:dyDescent="0.25">
      <c r="A312" s="1" t="s">
        <v>341</v>
      </c>
      <c r="B312" s="1" t="s">
        <v>17</v>
      </c>
      <c r="C312" s="1" t="s">
        <v>3981</v>
      </c>
      <c r="D312" s="1" t="s">
        <v>1306</v>
      </c>
      <c r="E312" s="16">
        <v>204002000000</v>
      </c>
      <c r="F312" s="16" t="s">
        <v>1005</v>
      </c>
      <c r="G312" s="8" t="s">
        <v>201</v>
      </c>
      <c r="H312" s="1">
        <v>2</v>
      </c>
      <c r="I312" s="1" t="s">
        <v>1351</v>
      </c>
      <c r="J312" s="1">
        <v>202</v>
      </c>
      <c r="K312" s="1" t="s">
        <v>1352</v>
      </c>
      <c r="L312" s="1">
        <v>61001005000</v>
      </c>
      <c r="M312" s="1" t="s">
        <v>1358</v>
      </c>
      <c r="N312" s="8">
        <v>2018</v>
      </c>
      <c r="O312" s="8">
        <v>200.3</v>
      </c>
      <c r="P312" s="8" t="s">
        <v>4009</v>
      </c>
      <c r="Q3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2" s="8" t="s">
        <v>3940</v>
      </c>
      <c r="S312" s="8" t="s">
        <v>1687</v>
      </c>
      <c r="T312" s="8" t="s">
        <v>1382</v>
      </c>
      <c r="U312" s="18"/>
      <c r="V312" s="1" t="s">
        <v>2596</v>
      </c>
      <c r="W312" s="8" t="s">
        <v>2616</v>
      </c>
      <c r="X312" s="19" t="s">
        <v>2801</v>
      </c>
      <c r="AA312" s="20">
        <v>5778655</v>
      </c>
      <c r="AB312" s="12">
        <f t="shared" si="4"/>
        <v>26725.06</v>
      </c>
      <c r="AC312" s="17">
        <f>ROUND(1.65586^(2*EXP(-((Таблица1[[#This Row],[Площадь, кв.м]]/200)^2))-1),4)</f>
        <v>0.87429999999999997</v>
      </c>
      <c r="AD3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12" s="21">
        <v>1</v>
      </c>
      <c r="AG3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23365.72</v>
      </c>
      <c r="AH312" s="34">
        <f>ROUND(Таблица1[[#This Row],[УПКС]]*Таблица1[[#This Row],[Площадь, кв.м]],2)</f>
        <v>4680153.72</v>
      </c>
      <c r="AI312" s="14">
        <f>Таблица1[[#This Row],[Кадастровая стоимость, руб]]/Таблица1[[#This Row],[Действ. КС]]</f>
        <v>0.80990364020693395</v>
      </c>
      <c r="AJ312" s="20" t="s">
        <v>3996</v>
      </c>
      <c r="AK312" s="20" t="s">
        <v>3997</v>
      </c>
      <c r="AL312" s="20" t="s">
        <v>3998</v>
      </c>
      <c r="AM312" s="8" t="s">
        <v>3984</v>
      </c>
      <c r="AN312" s="8" t="s">
        <v>4036</v>
      </c>
      <c r="AO312" s="46" t="s">
        <v>4013</v>
      </c>
    </row>
    <row r="313" spans="1:41" x14ac:dyDescent="0.25">
      <c r="A313" s="1" t="s">
        <v>408</v>
      </c>
      <c r="B313" s="1" t="s">
        <v>8</v>
      </c>
      <c r="C313" s="1" t="s">
        <v>3981</v>
      </c>
      <c r="D313" s="1" t="s">
        <v>1306</v>
      </c>
      <c r="E313" s="16">
        <v>204002000000</v>
      </c>
      <c r="F313" s="16" t="s">
        <v>1005</v>
      </c>
      <c r="G313" s="8" t="s">
        <v>201</v>
      </c>
      <c r="H313" s="1">
        <v>2</v>
      </c>
      <c r="I313" s="1" t="s">
        <v>1351</v>
      </c>
      <c r="J313" s="1">
        <v>202</v>
      </c>
      <c r="K313" s="1" t="s">
        <v>1352</v>
      </c>
      <c r="L313" s="1">
        <v>61001005000</v>
      </c>
      <c r="M313" s="1" t="s">
        <v>1358</v>
      </c>
      <c r="N313" s="8">
        <v>2018</v>
      </c>
      <c r="O313" s="8">
        <v>294.8</v>
      </c>
      <c r="P313" s="8" t="s">
        <v>4009</v>
      </c>
      <c r="Q3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3" s="8" t="s">
        <v>3954</v>
      </c>
      <c r="S313" s="8" t="s">
        <v>1754</v>
      </c>
      <c r="T313" s="8" t="s">
        <v>1382</v>
      </c>
      <c r="U313" s="18"/>
      <c r="V313" s="1" t="s">
        <v>2596</v>
      </c>
      <c r="W313" s="8" t="s">
        <v>2651</v>
      </c>
      <c r="X313" s="19" t="s">
        <v>2733</v>
      </c>
      <c r="AA313" s="20">
        <v>8504980</v>
      </c>
      <c r="AB313" s="12">
        <f t="shared" si="4"/>
        <v>26725.06</v>
      </c>
      <c r="AC313" s="17">
        <f>ROUND(1.65586^(2*EXP(-((Таблица1[[#This Row],[Площадь, кв.м]]/200)^2))-1),4)</f>
        <v>0.6774</v>
      </c>
      <c r="AD3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13" s="21">
        <v>1</v>
      </c>
      <c r="AG3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18103.5556</v>
      </c>
      <c r="AH313" s="34">
        <f>ROUND(Таблица1[[#This Row],[УПКС]]*Таблица1[[#This Row],[Площадь, кв.м]],2)</f>
        <v>5336928.1900000004</v>
      </c>
      <c r="AI313" s="14">
        <f>Таблица1[[#This Row],[Кадастровая стоимость, руб]]/Таблица1[[#This Row],[Действ. КС]]</f>
        <v>0.62750625986186925</v>
      </c>
      <c r="AJ313" s="20" t="s">
        <v>3996</v>
      </c>
      <c r="AK313" s="20" t="s">
        <v>3997</v>
      </c>
      <c r="AL313" s="20" t="s">
        <v>3998</v>
      </c>
      <c r="AM313" s="8" t="s">
        <v>3984</v>
      </c>
      <c r="AN313" s="8" t="s">
        <v>4036</v>
      </c>
      <c r="AO313" s="46" t="s">
        <v>4013</v>
      </c>
    </row>
    <row r="314" spans="1:41" x14ac:dyDescent="0.25">
      <c r="A314" s="1" t="s">
        <v>305</v>
      </c>
      <c r="B314" s="1" t="s">
        <v>8</v>
      </c>
      <c r="C314" s="1" t="s">
        <v>3981</v>
      </c>
      <c r="D314" s="1" t="s">
        <v>1306</v>
      </c>
      <c r="E314" s="16">
        <v>204002000000</v>
      </c>
      <c r="F314" s="16" t="s">
        <v>1005</v>
      </c>
      <c r="G314" s="8" t="s">
        <v>201</v>
      </c>
      <c r="H314" s="1">
        <v>2</v>
      </c>
      <c r="I314" s="1" t="s">
        <v>1351</v>
      </c>
      <c r="J314" s="1">
        <v>202</v>
      </c>
      <c r="K314" s="1" t="s">
        <v>1352</v>
      </c>
      <c r="L314" s="1">
        <v>61001003000</v>
      </c>
      <c r="M314" s="1" t="s">
        <v>1359</v>
      </c>
      <c r="N314" s="8">
        <v>2018</v>
      </c>
      <c r="O314" s="8">
        <v>174.3</v>
      </c>
      <c r="P314" s="8" t="s">
        <v>4009</v>
      </c>
      <c r="Q3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314" s="8" t="s">
        <v>1652</v>
      </c>
      <c r="T314" s="8" t="s">
        <v>1382</v>
      </c>
      <c r="U314" s="18"/>
      <c r="V314" s="1" t="s">
        <v>2596</v>
      </c>
      <c r="W314" s="8" t="s">
        <v>2649</v>
      </c>
      <c r="X314" s="19" t="s">
        <v>2732</v>
      </c>
      <c r="AA314" s="20">
        <v>5028555</v>
      </c>
      <c r="AB314" s="12">
        <f t="shared" si="4"/>
        <v>26725.06</v>
      </c>
      <c r="AC314" s="17">
        <f>ROUND(1.65586^(2*EXP(-((Таблица1[[#This Row],[Площадь, кв.м]]/200)^2))-1),4)</f>
        <v>0.96809999999999996</v>
      </c>
      <c r="AD3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14" s="21">
        <v>1</v>
      </c>
      <c r="AG3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25872.530599999998</v>
      </c>
      <c r="AH314" s="34">
        <f>ROUND(Таблица1[[#This Row],[УПКС]]*Таблица1[[#This Row],[Площадь, кв.м]],2)</f>
        <v>4509582.08</v>
      </c>
      <c r="AI314" s="14">
        <f>Таблица1[[#This Row],[Кадастровая стоимость, руб]]/Таблица1[[#This Row],[Действ. КС]]</f>
        <v>0.89679482077853379</v>
      </c>
      <c r="AJ314" s="20" t="s">
        <v>3996</v>
      </c>
      <c r="AK314" s="20" t="s">
        <v>3997</v>
      </c>
      <c r="AL314" s="20" t="s">
        <v>3998</v>
      </c>
      <c r="AM314" s="8" t="s">
        <v>3984</v>
      </c>
      <c r="AN314" s="8" t="s">
        <v>4036</v>
      </c>
      <c r="AO314" s="46" t="s">
        <v>4013</v>
      </c>
    </row>
    <row r="315" spans="1:41" x14ac:dyDescent="0.25">
      <c r="A315" s="1" t="s">
        <v>288</v>
      </c>
      <c r="B315" s="1" t="s">
        <v>8</v>
      </c>
      <c r="C315" s="1" t="s">
        <v>3981</v>
      </c>
      <c r="D315" s="1" t="s">
        <v>1306</v>
      </c>
      <c r="E315" s="16">
        <v>204002000000</v>
      </c>
      <c r="F315" s="16" t="s">
        <v>1005</v>
      </c>
      <c r="G315" s="8" t="s">
        <v>201</v>
      </c>
      <c r="H315" s="1">
        <v>2</v>
      </c>
      <c r="I315" s="1" t="s">
        <v>1351</v>
      </c>
      <c r="J315" s="1">
        <v>202</v>
      </c>
      <c r="K315" s="1" t="s">
        <v>1352</v>
      </c>
      <c r="L315" s="1">
        <v>61001003000</v>
      </c>
      <c r="M315" s="1" t="s">
        <v>1359</v>
      </c>
      <c r="N315" s="8">
        <v>2013</v>
      </c>
      <c r="O315" s="8">
        <v>167.5</v>
      </c>
      <c r="P315" s="8" t="s">
        <v>4009</v>
      </c>
      <c r="Q3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315" s="8" t="s">
        <v>1636</v>
      </c>
      <c r="T315" s="8" t="s">
        <v>1382</v>
      </c>
      <c r="V315" s="1" t="s">
        <v>2596</v>
      </c>
      <c r="W315" s="8" t="s">
        <v>2651</v>
      </c>
      <c r="X315" s="19" t="s">
        <v>2790</v>
      </c>
      <c r="AA315" s="20">
        <v>4832375</v>
      </c>
      <c r="AB315" s="12">
        <f t="shared" si="4"/>
        <v>26725.06</v>
      </c>
      <c r="AC315" s="17">
        <f>ROUND(1.65586^(2*EXP(-((Таблица1[[#This Row],[Площадь, кв.м]]/200)^2))-1),4)</f>
        <v>0.99590000000000001</v>
      </c>
      <c r="AD3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15" s="21">
        <v>1</v>
      </c>
      <c r="AG3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26615.487300000001</v>
      </c>
      <c r="AH315" s="34">
        <f>ROUND(Таблица1[[#This Row],[УПКС]]*Таблица1[[#This Row],[Площадь, кв.м]],2)</f>
        <v>4458094.12</v>
      </c>
      <c r="AI315" s="14">
        <f>Таблица1[[#This Row],[Кадастровая стоимость, руб]]/Таблица1[[#This Row],[Действ. КС]]</f>
        <v>0.92254721953490781</v>
      </c>
      <c r="AJ315" s="20" t="s">
        <v>3996</v>
      </c>
      <c r="AK315" s="20" t="s">
        <v>3997</v>
      </c>
      <c r="AL315" s="20" t="s">
        <v>3998</v>
      </c>
      <c r="AM315" s="8" t="s">
        <v>3984</v>
      </c>
      <c r="AN315" s="8" t="s">
        <v>4036</v>
      </c>
      <c r="AO315" s="46" t="s">
        <v>4013</v>
      </c>
    </row>
    <row r="316" spans="1:41" x14ac:dyDescent="0.25">
      <c r="A316" s="1" t="s">
        <v>283</v>
      </c>
      <c r="B316" s="1" t="s">
        <v>8</v>
      </c>
      <c r="C316" s="1" t="s">
        <v>3981</v>
      </c>
      <c r="D316" s="1" t="s">
        <v>1306</v>
      </c>
      <c r="E316" s="16">
        <v>204002000000</v>
      </c>
      <c r="F316" s="16" t="s">
        <v>1005</v>
      </c>
      <c r="G316" s="8" t="s">
        <v>201</v>
      </c>
      <c r="H316" s="1">
        <v>2</v>
      </c>
      <c r="I316" s="1" t="s">
        <v>1351</v>
      </c>
      <c r="J316" s="1">
        <v>202</v>
      </c>
      <c r="K316" s="1" t="s">
        <v>1352</v>
      </c>
      <c r="L316" s="1">
        <v>61001005000</v>
      </c>
      <c r="M316" s="1" t="s">
        <v>1358</v>
      </c>
      <c r="N316" s="8">
        <v>2011</v>
      </c>
      <c r="O316" s="8">
        <v>165.4</v>
      </c>
      <c r="P316" s="8" t="s">
        <v>4009</v>
      </c>
      <c r="Q3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6" s="8" t="s">
        <v>3940</v>
      </c>
      <c r="S316" s="8" t="s">
        <v>1631</v>
      </c>
      <c r="T316" s="8" t="s">
        <v>1382</v>
      </c>
      <c r="V316" s="1" t="s">
        <v>2596</v>
      </c>
      <c r="W316" s="8" t="s">
        <v>2616</v>
      </c>
      <c r="X316" s="19" t="s">
        <v>2722</v>
      </c>
      <c r="AA316" s="20">
        <v>2075078.66</v>
      </c>
      <c r="AB316" s="12">
        <f t="shared" si="4"/>
        <v>26725.06</v>
      </c>
      <c r="AC316" s="17">
        <f>ROUND(1.65586^(2*EXP(-((Таблица1[[#This Row],[Площадь, кв.м]]/200)^2))-1),4)</f>
        <v>1.0046999999999999</v>
      </c>
      <c r="AD3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16" s="21">
        <v>1</v>
      </c>
      <c r="AG3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26850.667799999999</v>
      </c>
      <c r="AH316" s="34">
        <f>ROUND(Таблица1[[#This Row],[УПКС]]*Таблица1[[#This Row],[Площадь, кв.м]],2)</f>
        <v>4441100.45</v>
      </c>
      <c r="AI316" s="14">
        <f>Таблица1[[#This Row],[Кадастровая стоимость, руб]]/Таблица1[[#This Row],[Действ. КС]]</f>
        <v>2.1402082415516723</v>
      </c>
      <c r="AJ316" s="20" t="s">
        <v>3996</v>
      </c>
      <c r="AK316" s="20" t="s">
        <v>3997</v>
      </c>
      <c r="AL316" s="20" t="s">
        <v>3998</v>
      </c>
      <c r="AM316" s="8" t="s">
        <v>3984</v>
      </c>
      <c r="AN316" s="8" t="s">
        <v>4036</v>
      </c>
      <c r="AO316" s="46" t="s">
        <v>4013</v>
      </c>
    </row>
    <row r="317" spans="1:41" x14ac:dyDescent="0.25">
      <c r="A317" s="1" t="s">
        <v>440</v>
      </c>
      <c r="B317" s="1" t="s">
        <v>21</v>
      </c>
      <c r="C317" s="1" t="s">
        <v>3981</v>
      </c>
      <c r="D317" s="1" t="s">
        <v>1306</v>
      </c>
      <c r="E317" s="16">
        <v>204002000000</v>
      </c>
      <c r="F317" s="16" t="s">
        <v>1005</v>
      </c>
      <c r="G317" s="8" t="s">
        <v>201</v>
      </c>
      <c r="H317" s="1">
        <v>2</v>
      </c>
      <c r="I317" s="1" t="s">
        <v>1351</v>
      </c>
      <c r="J317" s="1">
        <v>202</v>
      </c>
      <c r="K317" s="1" t="s">
        <v>1352</v>
      </c>
      <c r="L317" s="1">
        <v>61001008000</v>
      </c>
      <c r="M317" s="1" t="s">
        <v>1368</v>
      </c>
      <c r="N317" s="8">
        <v>2010</v>
      </c>
      <c r="O317" s="8">
        <v>545.6</v>
      </c>
      <c r="P317" s="8" t="s">
        <v>4009</v>
      </c>
      <c r="Q3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7" s="8" t="s">
        <v>3940</v>
      </c>
      <c r="S317" s="8" t="s">
        <v>1785</v>
      </c>
      <c r="T317" s="8" t="s">
        <v>1382</v>
      </c>
      <c r="U317" s="18"/>
      <c r="V317" s="1" t="s">
        <v>2596</v>
      </c>
      <c r="W317" s="8" t="s">
        <v>2616</v>
      </c>
      <c r="X317" s="19" t="s">
        <v>2719</v>
      </c>
      <c r="AA317" s="20">
        <v>25294784.649999999</v>
      </c>
      <c r="AB317" s="12">
        <f t="shared" si="4"/>
        <v>26725.06</v>
      </c>
      <c r="AC317" s="17">
        <f>ROUND(1.65586^(2*EXP(-((Таблица1[[#This Row],[Площадь, кв.м]]/200)^2))-1),4)</f>
        <v>0.60429999999999995</v>
      </c>
      <c r="AD3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317" s="21">
        <v>1</v>
      </c>
      <c r="AG3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15988.4542</v>
      </c>
      <c r="AH317" s="34">
        <f>ROUND(Таблица1[[#This Row],[УПКС]]*Таблица1[[#This Row],[Площадь, кв.м]],2)</f>
        <v>8723300.6099999994</v>
      </c>
      <c r="AI317" s="14">
        <f>Таблица1[[#This Row],[Кадастровая стоимость, руб]]/Таблица1[[#This Row],[Действ. КС]]</f>
        <v>0.34486558121379379</v>
      </c>
      <c r="AJ317" s="20" t="s">
        <v>3996</v>
      </c>
      <c r="AK317" s="20" t="s">
        <v>3997</v>
      </c>
      <c r="AL317" s="20" t="s">
        <v>3998</v>
      </c>
      <c r="AM317" s="8" t="s">
        <v>3984</v>
      </c>
      <c r="AN317" s="8" t="s">
        <v>4036</v>
      </c>
      <c r="AO317" s="46" t="s">
        <v>4013</v>
      </c>
    </row>
    <row r="318" spans="1:41" x14ac:dyDescent="0.25">
      <c r="A318" s="1" t="s">
        <v>147</v>
      </c>
      <c r="B318" s="1" t="s">
        <v>8</v>
      </c>
      <c r="C318" s="1" t="s">
        <v>3981</v>
      </c>
      <c r="D318" s="1" t="s">
        <v>1306</v>
      </c>
      <c r="E318" s="16">
        <v>204002000000</v>
      </c>
      <c r="F318" s="16" t="s">
        <v>1005</v>
      </c>
      <c r="G318" s="8" t="s">
        <v>201</v>
      </c>
      <c r="H318" s="1">
        <v>2</v>
      </c>
      <c r="I318" s="1" t="s">
        <v>1351</v>
      </c>
      <c r="J318" s="1">
        <v>202</v>
      </c>
      <c r="K318" s="1" t="s">
        <v>1352</v>
      </c>
      <c r="L318" s="1">
        <v>61001006003</v>
      </c>
      <c r="M318" s="1" t="s">
        <v>1361</v>
      </c>
      <c r="N318" s="8">
        <v>1992</v>
      </c>
      <c r="O318" s="8">
        <v>81.400000000000006</v>
      </c>
      <c r="P318" s="8" t="s">
        <v>4009</v>
      </c>
      <c r="Q3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8" s="8" t="s">
        <v>3940</v>
      </c>
      <c r="S318" s="8" t="s">
        <v>1504</v>
      </c>
      <c r="T318" s="8" t="s">
        <v>1382</v>
      </c>
      <c r="V318" s="1" t="s">
        <v>2596</v>
      </c>
      <c r="W318" s="8" t="s">
        <v>2616</v>
      </c>
      <c r="X318" s="19" t="s">
        <v>2747</v>
      </c>
      <c r="AA318" s="20">
        <v>2889626.74</v>
      </c>
      <c r="AB318" s="12">
        <f t="shared" si="4"/>
        <v>26725.06</v>
      </c>
      <c r="AC318" s="17">
        <f>ROUND(1.65586^(2*EXP(-((Таблица1[[#This Row],[Площадь, кв.м]]/200)^2))-1),4)</f>
        <v>1.4196</v>
      </c>
      <c r="AD3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318" s="21">
        <v>1</v>
      </c>
      <c r="AG3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31489.282999999999</v>
      </c>
      <c r="AH318" s="34">
        <f>ROUND(Таблица1[[#This Row],[УПКС]]*Таблица1[[#This Row],[Площадь, кв.м]],2)</f>
        <v>2563227.64</v>
      </c>
      <c r="AI318" s="14">
        <f>Таблица1[[#This Row],[Кадастровая стоимость, руб]]/Таблица1[[#This Row],[Действ. КС]]</f>
        <v>0.8870445461063251</v>
      </c>
      <c r="AJ318" s="20" t="s">
        <v>3996</v>
      </c>
      <c r="AK318" s="20" t="s">
        <v>3997</v>
      </c>
      <c r="AL318" s="20" t="s">
        <v>3998</v>
      </c>
      <c r="AM318" s="8" t="s">
        <v>3984</v>
      </c>
      <c r="AN318" s="8" t="s">
        <v>4036</v>
      </c>
      <c r="AO318" s="46" t="s">
        <v>4013</v>
      </c>
    </row>
    <row r="319" spans="1:41" x14ac:dyDescent="0.25">
      <c r="A319" s="1" t="s">
        <v>359</v>
      </c>
      <c r="B319" s="1" t="s">
        <v>21</v>
      </c>
      <c r="C319" s="1" t="s">
        <v>3981</v>
      </c>
      <c r="D319" s="1" t="s">
        <v>1306</v>
      </c>
      <c r="E319" s="16">
        <v>204002000000</v>
      </c>
      <c r="F319" s="16" t="s">
        <v>1005</v>
      </c>
      <c r="G319" s="8" t="s">
        <v>201</v>
      </c>
      <c r="H319" s="1">
        <v>2</v>
      </c>
      <c r="I319" s="1" t="s">
        <v>1351</v>
      </c>
      <c r="J319" s="1">
        <v>202</v>
      </c>
      <c r="K319" s="1" t="s">
        <v>1352</v>
      </c>
      <c r="L319" s="1">
        <v>61001006003</v>
      </c>
      <c r="M319" s="1" t="s">
        <v>1361</v>
      </c>
      <c r="N319" s="8">
        <v>2008</v>
      </c>
      <c r="O319" s="8">
        <v>219.3</v>
      </c>
      <c r="P319" s="8" t="s">
        <v>4009</v>
      </c>
      <c r="Q3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19" s="8" t="s">
        <v>3940</v>
      </c>
      <c r="S319" s="8" t="s">
        <v>1705</v>
      </c>
      <c r="T319" s="8" t="s">
        <v>1382</v>
      </c>
      <c r="V319" s="1" t="s">
        <v>2596</v>
      </c>
      <c r="W319" s="8" t="s">
        <v>2616</v>
      </c>
      <c r="X319" s="19" t="s">
        <v>2808</v>
      </c>
      <c r="AA319" s="20">
        <v>11521052.880000001</v>
      </c>
      <c r="AB319" s="12">
        <f t="shared" si="4"/>
        <v>26725.06</v>
      </c>
      <c r="AC319" s="17">
        <f>ROUND(1.65586^(2*EXP(-((Таблица1[[#This Row],[Площадь, кв.м]]/200)^2))-1),4)</f>
        <v>0.81769999999999998</v>
      </c>
      <c r="AD3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19" s="21">
        <v>1</v>
      </c>
      <c r="AG3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21416.019899999999</v>
      </c>
      <c r="AH319" s="34">
        <f>ROUND(Таблица1[[#This Row],[УПКС]]*Таблица1[[#This Row],[Площадь, кв.м]],2)</f>
        <v>4696533.16</v>
      </c>
      <c r="AI319" s="14">
        <f>Таблица1[[#This Row],[Кадастровая стоимость, руб]]/Таблица1[[#This Row],[Действ. КС]]</f>
        <v>0.40764791281819024</v>
      </c>
      <c r="AJ319" s="20" t="s">
        <v>3996</v>
      </c>
      <c r="AK319" s="20" t="s">
        <v>3997</v>
      </c>
      <c r="AL319" s="20" t="s">
        <v>3998</v>
      </c>
      <c r="AM319" s="8" t="s">
        <v>3984</v>
      </c>
      <c r="AN319" s="8" t="s">
        <v>4036</v>
      </c>
      <c r="AO319" s="46" t="s">
        <v>4013</v>
      </c>
    </row>
    <row r="320" spans="1:41" x14ac:dyDescent="0.25">
      <c r="A320" s="1" t="s">
        <v>560</v>
      </c>
      <c r="B320" s="1" t="s">
        <v>21</v>
      </c>
      <c r="C320" s="1" t="s">
        <v>3981</v>
      </c>
      <c r="D320" s="1" t="s">
        <v>1306</v>
      </c>
      <c r="E320" s="16">
        <v>204002000000</v>
      </c>
      <c r="F320" s="16" t="s">
        <v>1005</v>
      </c>
      <c r="G320" s="8" t="s">
        <v>201</v>
      </c>
      <c r="H320" s="1">
        <v>2</v>
      </c>
      <c r="I320" s="1" t="s">
        <v>1351</v>
      </c>
      <c r="J320" s="1">
        <v>202</v>
      </c>
      <c r="K320" s="1" t="s">
        <v>1352</v>
      </c>
      <c r="L320" s="1">
        <v>61001002001</v>
      </c>
      <c r="M320" s="1" t="s">
        <v>1363</v>
      </c>
      <c r="N320" s="8">
        <v>2010</v>
      </c>
      <c r="O320" s="8">
        <v>45.7</v>
      </c>
      <c r="P320" s="8" t="s">
        <v>4009</v>
      </c>
      <c r="Q3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20" s="8" t="s">
        <v>3925</v>
      </c>
      <c r="S320" s="8" t="s">
        <v>1897</v>
      </c>
      <c r="T320" s="8" t="s">
        <v>1382</v>
      </c>
      <c r="V320" s="1" t="s">
        <v>2596</v>
      </c>
      <c r="W320" s="8" t="s">
        <v>2651</v>
      </c>
      <c r="X320" s="19" t="s">
        <v>2723</v>
      </c>
      <c r="AA320" s="20">
        <v>1212252.6299999999</v>
      </c>
      <c r="AB320" s="12">
        <f t="shared" si="4"/>
        <v>26725.06</v>
      </c>
      <c r="AC320" s="17">
        <f>ROUND(1.65586^(2*EXP(-((Таблица1[[#This Row],[Площадь, кв.м]]/200)^2))-1),4)</f>
        <v>1.573</v>
      </c>
      <c r="AD3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320" s="21">
        <v>1</v>
      </c>
      <c r="AG3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41618.1342</v>
      </c>
      <c r="AH320" s="34">
        <f>ROUND(Таблица1[[#This Row],[УПКС]]*Таблица1[[#This Row],[Площадь, кв.м]],2)</f>
        <v>1901948.73</v>
      </c>
      <c r="AI320" s="14">
        <f>Таблица1[[#This Row],[Кадастровая стоимость, руб]]/Таблица1[[#This Row],[Действ. КС]]</f>
        <v>1.5689375984278129</v>
      </c>
      <c r="AJ320" s="20" t="s">
        <v>3996</v>
      </c>
      <c r="AK320" s="20" t="s">
        <v>3997</v>
      </c>
      <c r="AL320" s="20" t="s">
        <v>3998</v>
      </c>
      <c r="AM320" s="8" t="s">
        <v>3984</v>
      </c>
      <c r="AN320" s="8" t="s">
        <v>4036</v>
      </c>
      <c r="AO320" s="46" t="s">
        <v>4013</v>
      </c>
    </row>
    <row r="321" spans="1:41" x14ac:dyDescent="0.25">
      <c r="A321" s="1" t="s">
        <v>1049</v>
      </c>
      <c r="B321" s="1" t="s">
        <v>21</v>
      </c>
      <c r="C321" s="1" t="s">
        <v>3981</v>
      </c>
      <c r="D321" s="1" t="s">
        <v>1306</v>
      </c>
      <c r="E321" s="16">
        <v>204002000000</v>
      </c>
      <c r="F321" s="16" t="s">
        <v>1005</v>
      </c>
      <c r="G321" s="8" t="s">
        <v>201</v>
      </c>
      <c r="H321" s="1">
        <v>2</v>
      </c>
      <c r="I321" s="1" t="s">
        <v>1351</v>
      </c>
      <c r="J321" s="1">
        <v>202</v>
      </c>
      <c r="K321" s="1" t="s">
        <v>1352</v>
      </c>
      <c r="L321" s="1">
        <v>61001002000</v>
      </c>
      <c r="M321" s="1" t="s">
        <v>1364</v>
      </c>
      <c r="N321" s="8">
        <v>2006</v>
      </c>
      <c r="O321" s="8">
        <v>182</v>
      </c>
      <c r="P321" s="8" t="s">
        <v>4009</v>
      </c>
      <c r="Q3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21" s="8" t="s">
        <v>3925</v>
      </c>
      <c r="S321" s="8" t="s">
        <v>2365</v>
      </c>
      <c r="T321" s="8" t="s">
        <v>1382</v>
      </c>
      <c r="V321" s="1" t="s">
        <v>2596</v>
      </c>
      <c r="W321" s="8" t="s">
        <v>2651</v>
      </c>
      <c r="X321" s="19" t="s">
        <v>2720</v>
      </c>
      <c r="AA321" s="20">
        <v>1990603.47</v>
      </c>
      <c r="AB321" s="12">
        <f t="shared" si="4"/>
        <v>26725.06</v>
      </c>
      <c r="AC321" s="17">
        <f>ROUND(1.65586^(2*EXP(-((Таблица1[[#This Row],[Площадь, кв.м]]/200)^2))-1),4)</f>
        <v>0.93830000000000002</v>
      </c>
      <c r="AD3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321" s="21">
        <v>1</v>
      </c>
      <c r="AG3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24323.840100000001</v>
      </c>
      <c r="AH321" s="34">
        <f>ROUND(Таблица1[[#This Row],[УПКС]]*Таблица1[[#This Row],[Площадь, кв.м]],2)</f>
        <v>4426938.9000000004</v>
      </c>
      <c r="AI321" s="14">
        <f>Таблица1[[#This Row],[Кадастровая стоимость, руб]]/Таблица1[[#This Row],[Действ. КС]]</f>
        <v>2.2239180061310755</v>
      </c>
      <c r="AJ321" s="20" t="s">
        <v>3996</v>
      </c>
      <c r="AK321" s="20" t="s">
        <v>3997</v>
      </c>
      <c r="AL321" s="20" t="s">
        <v>3998</v>
      </c>
      <c r="AM321" s="8" t="s">
        <v>3984</v>
      </c>
      <c r="AN321" s="8" t="s">
        <v>4036</v>
      </c>
      <c r="AO321" s="46" t="s">
        <v>4013</v>
      </c>
    </row>
    <row r="322" spans="1:41" x14ac:dyDescent="0.25">
      <c r="A322" s="1" t="s">
        <v>1148</v>
      </c>
      <c r="B322" s="1" t="s">
        <v>21</v>
      </c>
      <c r="C322" s="1" t="s">
        <v>3981</v>
      </c>
      <c r="D322" s="1" t="s">
        <v>1306</v>
      </c>
      <c r="E322" s="16">
        <v>204002000000</v>
      </c>
      <c r="F322" s="16" t="s">
        <v>1005</v>
      </c>
      <c r="G322" s="8" t="s">
        <v>201</v>
      </c>
      <c r="H322" s="1">
        <v>2</v>
      </c>
      <c r="I322" s="1" t="s">
        <v>1351</v>
      </c>
      <c r="J322" s="1">
        <v>202</v>
      </c>
      <c r="K322" s="1" t="s">
        <v>1352</v>
      </c>
      <c r="L322" s="1">
        <v>61001002004</v>
      </c>
      <c r="M322" s="1" t="s">
        <v>1367</v>
      </c>
      <c r="N322" s="8">
        <v>2008</v>
      </c>
      <c r="O322" s="8">
        <v>95.8</v>
      </c>
      <c r="P322" s="8" t="s">
        <v>4009</v>
      </c>
      <c r="Q3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22" s="8" t="s">
        <v>3925</v>
      </c>
      <c r="S322" s="8" t="s">
        <v>2457</v>
      </c>
      <c r="T322" s="8" t="s">
        <v>1382</v>
      </c>
      <c r="V322" s="1" t="s">
        <v>2596</v>
      </c>
      <c r="W322" s="8" t="s">
        <v>2651</v>
      </c>
      <c r="X322" s="19" t="s">
        <v>2712</v>
      </c>
      <c r="AA322" s="20">
        <v>1945165.59</v>
      </c>
      <c r="AB322" s="12">
        <f t="shared" si="4"/>
        <v>26725.06</v>
      </c>
      <c r="AC322" s="17">
        <f>ROUND(1.65586^(2*EXP(-((Таблица1[[#This Row],[Площадь, кв.м]]/200)^2))-1),4)</f>
        <v>1.3465</v>
      </c>
      <c r="AD3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22" s="21">
        <v>1</v>
      </c>
      <c r="AG3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35265.587399999997</v>
      </c>
      <c r="AH322" s="34">
        <f>ROUND(Таблица1[[#This Row],[УПКС]]*Таблица1[[#This Row],[Площадь, кв.м]],2)</f>
        <v>3378443.27</v>
      </c>
      <c r="AI322" s="14">
        <f>Таблица1[[#This Row],[Кадастровая стоимость, руб]]/Таблица1[[#This Row],[Действ. КС]]</f>
        <v>1.7368409596429268</v>
      </c>
      <c r="AJ322" s="20" t="s">
        <v>3996</v>
      </c>
      <c r="AK322" s="20" t="s">
        <v>3997</v>
      </c>
      <c r="AL322" s="20" t="s">
        <v>3998</v>
      </c>
      <c r="AM322" s="8" t="s">
        <v>3984</v>
      </c>
      <c r="AN322" s="8" t="s">
        <v>4036</v>
      </c>
      <c r="AO322" s="46" t="s">
        <v>4013</v>
      </c>
    </row>
    <row r="323" spans="1:41" x14ac:dyDescent="0.25">
      <c r="A323" s="1" t="s">
        <v>336</v>
      </c>
      <c r="B323" s="1" t="s">
        <v>17</v>
      </c>
      <c r="C323" s="1" t="s">
        <v>3981</v>
      </c>
      <c r="D323" s="1" t="s">
        <v>1306</v>
      </c>
      <c r="E323" s="16">
        <v>204002000000</v>
      </c>
      <c r="F323" s="16" t="s">
        <v>1005</v>
      </c>
      <c r="G323" s="8" t="s">
        <v>201</v>
      </c>
      <c r="H323" s="1">
        <v>2</v>
      </c>
      <c r="I323" s="1" t="s">
        <v>1351</v>
      </c>
      <c r="J323" s="1">
        <v>202</v>
      </c>
      <c r="K323" s="1" t="s">
        <v>1352</v>
      </c>
      <c r="L323" s="1">
        <v>61001005000</v>
      </c>
      <c r="M323" s="1" t="s">
        <v>1358</v>
      </c>
      <c r="N323" s="8">
        <v>1996</v>
      </c>
      <c r="O323" s="8">
        <v>198.8</v>
      </c>
      <c r="P323" s="8" t="s">
        <v>4009</v>
      </c>
      <c r="Q3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23" s="8" t="s">
        <v>3925</v>
      </c>
      <c r="S323" s="8" t="s">
        <v>1683</v>
      </c>
      <c r="T323" s="8" t="s">
        <v>1382</v>
      </c>
      <c r="V323" s="1" t="s">
        <v>2596</v>
      </c>
      <c r="W323" s="8" t="s">
        <v>2651</v>
      </c>
      <c r="X323" s="19" t="s">
        <v>2691</v>
      </c>
      <c r="AA323" s="20">
        <v>1534836.34</v>
      </c>
      <c r="AB323" s="12">
        <f t="shared" ref="AB323:AB386" si="5">26725.06</f>
        <v>26725.06</v>
      </c>
      <c r="AC323" s="17">
        <f>ROUND(1.65586^(2*EXP(-((Таблица1[[#This Row],[Площадь, кв.м]]/200)^2))-1),4)</f>
        <v>0.87919999999999998</v>
      </c>
      <c r="AD3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323" s="21">
        <v>1</v>
      </c>
      <c r="AG3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20912.038700000001</v>
      </c>
      <c r="AH323" s="34">
        <f>ROUND(Таблица1[[#This Row],[УПКС]]*Таблица1[[#This Row],[Площадь, кв.м]],2)</f>
        <v>4157313.29</v>
      </c>
      <c r="AI323" s="14">
        <f>Таблица1[[#This Row],[Кадастровая стоимость, руб]]/Таблица1[[#This Row],[Действ. КС]]</f>
        <v>2.7086362119885692</v>
      </c>
      <c r="AJ323" s="20" t="s">
        <v>3996</v>
      </c>
      <c r="AK323" s="20" t="s">
        <v>3997</v>
      </c>
      <c r="AL323" s="20" t="s">
        <v>3998</v>
      </c>
      <c r="AM323" s="8" t="s">
        <v>3984</v>
      </c>
      <c r="AN323" s="8" t="s">
        <v>4036</v>
      </c>
      <c r="AO323" s="46" t="s">
        <v>4013</v>
      </c>
    </row>
    <row r="324" spans="1:41" x14ac:dyDescent="0.25">
      <c r="A324" s="1" t="s">
        <v>1135</v>
      </c>
      <c r="B324" s="1" t="s">
        <v>21</v>
      </c>
      <c r="C324" s="1" t="s">
        <v>3981</v>
      </c>
      <c r="D324" s="1" t="s">
        <v>1306</v>
      </c>
      <c r="E324" s="16">
        <v>204002000000</v>
      </c>
      <c r="F324" s="16" t="s">
        <v>1005</v>
      </c>
      <c r="G324" s="8" t="s">
        <v>201</v>
      </c>
      <c r="H324" s="1">
        <v>2</v>
      </c>
      <c r="I324" s="1" t="s">
        <v>1351</v>
      </c>
      <c r="J324" s="1">
        <v>202</v>
      </c>
      <c r="K324" s="1" t="s">
        <v>1352</v>
      </c>
      <c r="L324" s="1">
        <v>61001002003</v>
      </c>
      <c r="M324" s="1" t="s">
        <v>1376</v>
      </c>
      <c r="N324" s="8">
        <v>2009</v>
      </c>
      <c r="O324" s="8">
        <v>123.4</v>
      </c>
      <c r="P324" s="8" t="s">
        <v>4009</v>
      </c>
      <c r="Q3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24" s="8" t="s">
        <v>3925</v>
      </c>
      <c r="S324" s="8" t="s">
        <v>2444</v>
      </c>
      <c r="T324" s="8" t="s">
        <v>1382</v>
      </c>
      <c r="V324" s="1" t="s">
        <v>2596</v>
      </c>
      <c r="W324" s="8" t="s">
        <v>2651</v>
      </c>
      <c r="X324" s="19" t="s">
        <v>2758</v>
      </c>
      <c r="AA324" s="20">
        <v>1468761.69</v>
      </c>
      <c r="AB324" s="12">
        <f t="shared" si="5"/>
        <v>26725.06</v>
      </c>
      <c r="AC324" s="17">
        <f>ROUND(1.65586^(2*EXP(-((Таблица1[[#This Row],[Площадь, кв.м]]/200)^2))-1),4)</f>
        <v>1.2032</v>
      </c>
      <c r="AD3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324" s="21">
        <v>1</v>
      </c>
      <c r="AG3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31834.0363</v>
      </c>
      <c r="AH324" s="34">
        <f>ROUND(Таблица1[[#This Row],[УПКС]]*Таблица1[[#This Row],[Площадь, кв.м]],2)</f>
        <v>3928320.08</v>
      </c>
      <c r="AI324" s="14">
        <f>Таблица1[[#This Row],[Кадастровая стоимость, руб]]/Таблица1[[#This Row],[Действ. КС]]</f>
        <v>2.6745796181543926</v>
      </c>
      <c r="AJ324" s="20" t="s">
        <v>3996</v>
      </c>
      <c r="AK324" s="20" t="s">
        <v>3997</v>
      </c>
      <c r="AL324" s="20" t="s">
        <v>3998</v>
      </c>
      <c r="AM324" s="8" t="s">
        <v>3984</v>
      </c>
      <c r="AN324" s="8" t="s">
        <v>4036</v>
      </c>
      <c r="AO324" s="46" t="s">
        <v>4013</v>
      </c>
    </row>
    <row r="325" spans="1:41" x14ac:dyDescent="0.25">
      <c r="A325" s="1" t="s">
        <v>280</v>
      </c>
      <c r="B325" s="1" t="s">
        <v>17</v>
      </c>
      <c r="C325" s="1" t="s">
        <v>3981</v>
      </c>
      <c r="D325" s="1" t="s">
        <v>1306</v>
      </c>
      <c r="E325" s="16">
        <v>204002000000</v>
      </c>
      <c r="F325" s="16" t="s">
        <v>1005</v>
      </c>
      <c r="G325" s="8" t="s">
        <v>201</v>
      </c>
      <c r="H325" s="1">
        <v>2</v>
      </c>
      <c r="I325" s="1" t="s">
        <v>1351</v>
      </c>
      <c r="J325" s="1">
        <v>202</v>
      </c>
      <c r="K325" s="1" t="s">
        <v>1352</v>
      </c>
      <c r="L325" s="1">
        <v>61001005000</v>
      </c>
      <c r="M325" s="1" t="s">
        <v>1358</v>
      </c>
      <c r="N325" s="8">
        <v>2007</v>
      </c>
      <c r="O325" s="8">
        <v>161.9</v>
      </c>
      <c r="P325" s="8" t="s">
        <v>4009</v>
      </c>
      <c r="Q3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25" s="8" t="s">
        <v>3925</v>
      </c>
      <c r="S325" s="8" t="s">
        <v>1628</v>
      </c>
      <c r="T325" s="8" t="s">
        <v>1382</v>
      </c>
      <c r="V325" s="1" t="s">
        <v>2596</v>
      </c>
      <c r="W325" s="8" t="s">
        <v>2651</v>
      </c>
      <c r="X325" s="19" t="s">
        <v>2711</v>
      </c>
      <c r="AA325" s="20">
        <v>1822843.43</v>
      </c>
      <c r="AB325" s="12">
        <f t="shared" si="5"/>
        <v>26725.06</v>
      </c>
      <c r="AC325" s="17">
        <f>ROUND(1.65586^(2*EXP(-((Таблица1[[#This Row],[Площадь, кв.м]]/200)^2))-1),4)</f>
        <v>1.0196000000000001</v>
      </c>
      <c r="AD3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25" s="21">
        <v>1</v>
      </c>
      <c r="AG3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26703.893800000002</v>
      </c>
      <c r="AH325" s="34">
        <f>ROUND(Таблица1[[#This Row],[УПКС]]*Таблица1[[#This Row],[Площадь, кв.м]],2)</f>
        <v>4323360.41</v>
      </c>
      <c r="AI325" s="14">
        <f>Таблица1[[#This Row],[Кадастровая стоимость, руб]]/Таблица1[[#This Row],[Действ. КС]]</f>
        <v>2.371767283380998</v>
      </c>
      <c r="AJ325" s="20" t="s">
        <v>3996</v>
      </c>
      <c r="AK325" s="20" t="s">
        <v>3997</v>
      </c>
      <c r="AL325" s="20" t="s">
        <v>3998</v>
      </c>
      <c r="AM325" s="8" t="s">
        <v>3984</v>
      </c>
      <c r="AN325" s="8" t="s">
        <v>4036</v>
      </c>
      <c r="AO325" s="46" t="s">
        <v>4013</v>
      </c>
    </row>
    <row r="326" spans="1:41" x14ac:dyDescent="0.25">
      <c r="A326" s="1" t="s">
        <v>1087</v>
      </c>
      <c r="B326" s="1" t="s">
        <v>21</v>
      </c>
      <c r="C326" s="1" t="s">
        <v>3981</v>
      </c>
      <c r="D326" s="1" t="s">
        <v>1306</v>
      </c>
      <c r="E326" s="16">
        <v>204002000000</v>
      </c>
      <c r="F326" s="16" t="s">
        <v>1005</v>
      </c>
      <c r="G326" s="8" t="s">
        <v>201</v>
      </c>
      <c r="H326" s="1">
        <v>2</v>
      </c>
      <c r="I326" s="1" t="s">
        <v>1351</v>
      </c>
      <c r="J326" s="1">
        <v>202</v>
      </c>
      <c r="K326" s="1" t="s">
        <v>1352</v>
      </c>
      <c r="L326" s="1">
        <v>61001002001</v>
      </c>
      <c r="M326" s="1" t="s">
        <v>1363</v>
      </c>
      <c r="N326" s="8">
        <v>2007</v>
      </c>
      <c r="O326" s="8">
        <v>280.89999999999998</v>
      </c>
      <c r="P326" s="8" t="s">
        <v>4009</v>
      </c>
      <c r="Q3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26" s="8" t="s">
        <v>3925</v>
      </c>
      <c r="S326" s="8" t="s">
        <v>2402</v>
      </c>
      <c r="T326" s="8" t="s">
        <v>1382</v>
      </c>
      <c r="U326" s="18"/>
      <c r="V326" s="1" t="s">
        <v>2596</v>
      </c>
      <c r="W326" s="8" t="s">
        <v>2651</v>
      </c>
      <c r="X326" s="19" t="s">
        <v>2716</v>
      </c>
      <c r="AA326" s="20">
        <v>5906886.5199999996</v>
      </c>
      <c r="AB326" s="12">
        <f t="shared" si="5"/>
        <v>26725.06</v>
      </c>
      <c r="AC326" s="17">
        <f>ROUND(1.65586^(2*EXP(-((Таблица1[[#This Row],[Площадь, кв.м]]/200)^2))-1),4)</f>
        <v>0.69489999999999996</v>
      </c>
      <c r="AD3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26" s="21">
        <v>1</v>
      </c>
      <c r="AG3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18199.819299999999</v>
      </c>
      <c r="AH326" s="34">
        <f>ROUND(Таблица1[[#This Row],[УПКС]]*Таблица1[[#This Row],[Площадь, кв.м]],2)</f>
        <v>5112329.24</v>
      </c>
      <c r="AI326" s="14">
        <f>Таблица1[[#This Row],[Кадастровая стоимость, руб]]/Таблица1[[#This Row],[Действ. КС]]</f>
        <v>0.86548627990232674</v>
      </c>
      <c r="AJ326" s="20" t="s">
        <v>3996</v>
      </c>
      <c r="AK326" s="20" t="s">
        <v>3997</v>
      </c>
      <c r="AL326" s="20" t="s">
        <v>3998</v>
      </c>
      <c r="AM326" s="8" t="s">
        <v>3984</v>
      </c>
      <c r="AN326" s="8" t="s">
        <v>4036</v>
      </c>
      <c r="AO326" s="46" t="s">
        <v>4013</v>
      </c>
    </row>
    <row r="327" spans="1:41" x14ac:dyDescent="0.25">
      <c r="A327" s="1" t="s">
        <v>435</v>
      </c>
      <c r="B327" s="1" t="s">
        <v>19</v>
      </c>
      <c r="C327" s="1" t="s">
        <v>3981</v>
      </c>
      <c r="D327" s="1" t="s">
        <v>1321</v>
      </c>
      <c r="E327" s="16">
        <v>204002000000</v>
      </c>
      <c r="F327" s="16" t="s">
        <v>1005</v>
      </c>
      <c r="G327" s="8" t="s">
        <v>201</v>
      </c>
      <c r="H327" s="1">
        <v>2</v>
      </c>
      <c r="I327" s="1" t="s">
        <v>1351</v>
      </c>
      <c r="J327" s="1">
        <v>202</v>
      </c>
      <c r="K327" s="1" t="s">
        <v>1352</v>
      </c>
      <c r="L327" s="1">
        <v>61001003000</v>
      </c>
      <c r="M327" s="1" t="s">
        <v>1359</v>
      </c>
      <c r="N327" s="8">
        <v>2006</v>
      </c>
      <c r="O327" s="8">
        <v>476.2</v>
      </c>
      <c r="P327" s="8" t="s">
        <v>4009</v>
      </c>
      <c r="Q32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327" s="8" t="s">
        <v>3897</v>
      </c>
      <c r="S327" s="8" t="s">
        <v>1780</v>
      </c>
      <c r="T327" s="8" t="s">
        <v>1382</v>
      </c>
      <c r="U327" s="18"/>
      <c r="V327" s="1" t="s">
        <v>2592</v>
      </c>
      <c r="W327" s="8" t="s">
        <v>2630</v>
      </c>
      <c r="X327" s="19" t="s">
        <v>2749</v>
      </c>
      <c r="AA327" s="20">
        <v>5036624.54</v>
      </c>
      <c r="AB327" s="12">
        <f t="shared" si="5"/>
        <v>26725.06</v>
      </c>
      <c r="AC327" s="17">
        <f>ROUND(1.65586^(2*EXP(-((Таблица1[[#This Row],[Площадь, кв.м]]/200)^2))-1),4)</f>
        <v>0.60599999999999998</v>
      </c>
      <c r="AD3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3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327" s="21">
        <v>1</v>
      </c>
      <c r="AG3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22483.471799999999</v>
      </c>
      <c r="AH327" s="34">
        <f>ROUND(Таблица1[[#This Row],[УПКС]]*Таблица1[[#This Row],[Площадь, кв.м]],2)</f>
        <v>10706629.27</v>
      </c>
      <c r="AI327" s="14">
        <f>Таблица1[[#This Row],[Кадастровая стоимость, руб]]/Таблица1[[#This Row],[Действ. КС]]</f>
        <v>2.1257548949638401</v>
      </c>
      <c r="AJ327" s="20" t="s">
        <v>3996</v>
      </c>
      <c r="AK327" s="20" t="s">
        <v>3997</v>
      </c>
      <c r="AL327" s="20" t="s">
        <v>3998</v>
      </c>
      <c r="AM327" s="8" t="s">
        <v>3984</v>
      </c>
      <c r="AN327" s="8" t="s">
        <v>4036</v>
      </c>
      <c r="AO327" s="46" t="s">
        <v>4013</v>
      </c>
    </row>
    <row r="328" spans="1:41" x14ac:dyDescent="0.25">
      <c r="A328" s="1" t="s">
        <v>542</v>
      </c>
      <c r="B328" s="1" t="s">
        <v>198</v>
      </c>
      <c r="C328" s="1" t="s">
        <v>3981</v>
      </c>
      <c r="D328" s="1" t="s">
        <v>1321</v>
      </c>
      <c r="E328" s="16">
        <v>204002000000</v>
      </c>
      <c r="F328" s="16" t="s">
        <v>1005</v>
      </c>
      <c r="G328" s="8" t="s">
        <v>201</v>
      </c>
      <c r="H328" s="1">
        <v>2</v>
      </c>
      <c r="I328" s="1" t="s">
        <v>1351</v>
      </c>
      <c r="J328" s="1">
        <v>202</v>
      </c>
      <c r="K328" s="1" t="s">
        <v>1352</v>
      </c>
      <c r="L328" s="1">
        <v>61001002001</v>
      </c>
      <c r="M328" s="1" t="s">
        <v>1363</v>
      </c>
      <c r="N328" s="8">
        <v>1959</v>
      </c>
      <c r="O328" s="8">
        <v>42.5</v>
      </c>
      <c r="P328" s="8" t="s">
        <v>4009</v>
      </c>
      <c r="Q32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328" s="8" t="s">
        <v>3897</v>
      </c>
      <c r="S328" s="8" t="s">
        <v>1880</v>
      </c>
      <c r="T328" s="8" t="s">
        <v>1382</v>
      </c>
      <c r="V328" s="1" t="s">
        <v>2592</v>
      </c>
      <c r="W328" s="8" t="s">
        <v>2630</v>
      </c>
      <c r="X328" s="19" t="s">
        <v>2774</v>
      </c>
      <c r="AA328" s="20">
        <v>356011.08</v>
      </c>
      <c r="AB328" s="12">
        <f t="shared" si="5"/>
        <v>26725.06</v>
      </c>
      <c r="AC328" s="17">
        <f>ROUND(1.65586^(2*EXP(-((Таблица1[[#This Row],[Площадь, кв.м]]/200)^2))-1),4)</f>
        <v>1.5837000000000001</v>
      </c>
      <c r="AD3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3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28" s="21">
        <v>1</v>
      </c>
      <c r="AG3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21201.177299999999</v>
      </c>
      <c r="AH328" s="34">
        <f>ROUND(Таблица1[[#This Row],[УПКС]]*Таблица1[[#This Row],[Площадь, кв.м]],2)</f>
        <v>901050.04</v>
      </c>
      <c r="AI328" s="14">
        <f>Таблица1[[#This Row],[Кадастровая стоимость, руб]]/Таблица1[[#This Row],[Действ. КС]]</f>
        <v>2.5309606656062504</v>
      </c>
      <c r="AJ328" s="20" t="s">
        <v>3996</v>
      </c>
      <c r="AK328" s="20" t="s">
        <v>3997</v>
      </c>
      <c r="AL328" s="20" t="s">
        <v>3998</v>
      </c>
      <c r="AM328" s="8" t="s">
        <v>3984</v>
      </c>
      <c r="AN328" s="8" t="s">
        <v>4036</v>
      </c>
      <c r="AO328" s="46" t="s">
        <v>4013</v>
      </c>
    </row>
    <row r="329" spans="1:41" x14ac:dyDescent="0.25">
      <c r="A329" s="1" t="s">
        <v>461</v>
      </c>
      <c r="B329" s="1" t="s">
        <v>17</v>
      </c>
      <c r="C329" s="1" t="s">
        <v>3981</v>
      </c>
      <c r="D329" s="1" t="s">
        <v>1321</v>
      </c>
      <c r="E329" s="16">
        <v>204002000000</v>
      </c>
      <c r="F329" s="16" t="s">
        <v>1005</v>
      </c>
      <c r="G329" s="8" t="s">
        <v>201</v>
      </c>
      <c r="H329" s="1">
        <v>2</v>
      </c>
      <c r="I329" s="1" t="s">
        <v>1351</v>
      </c>
      <c r="J329" s="1">
        <v>202</v>
      </c>
      <c r="K329" s="1" t="s">
        <v>1352</v>
      </c>
      <c r="L329" s="1">
        <v>61001001001</v>
      </c>
      <c r="M329" s="1" t="s">
        <v>1362</v>
      </c>
      <c r="N329" s="8">
        <v>2006</v>
      </c>
      <c r="O329" s="8">
        <v>257.7</v>
      </c>
      <c r="P329" s="8" t="s">
        <v>4009</v>
      </c>
      <c r="Q32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329" s="8" t="s">
        <v>3897</v>
      </c>
      <c r="S329" s="8" t="s">
        <v>1805</v>
      </c>
      <c r="T329" s="8" t="s">
        <v>1382</v>
      </c>
      <c r="U329" s="18"/>
      <c r="V329" s="1" t="s">
        <v>2592</v>
      </c>
      <c r="W329" s="8" t="s">
        <v>2630</v>
      </c>
      <c r="X329" s="19" t="s">
        <v>2808</v>
      </c>
      <c r="AA329" s="20">
        <v>2819126.47</v>
      </c>
      <c r="AB329" s="12">
        <f t="shared" si="5"/>
        <v>26725.06</v>
      </c>
      <c r="AC329" s="17">
        <f>ROUND(1.65586^(2*EXP(-((Таблица1[[#This Row],[Площадь, кв.м]]/200)^2))-1),4)</f>
        <v>0.73160000000000003</v>
      </c>
      <c r="AD3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3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329" s="21">
        <v>1</v>
      </c>
      <c r="AG3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27143.412499999999</v>
      </c>
      <c r="AH329" s="34">
        <f>ROUND(Таблица1[[#This Row],[УПКС]]*Таблица1[[#This Row],[Площадь, кв.м]],2)</f>
        <v>6994857.4000000004</v>
      </c>
      <c r="AI329" s="14">
        <f>Таблица1[[#This Row],[Кадастровая стоимость, руб]]/Таблица1[[#This Row],[Действ. КС]]</f>
        <v>2.4812144735032056</v>
      </c>
      <c r="AJ329" s="20" t="s">
        <v>3996</v>
      </c>
      <c r="AK329" s="20" t="s">
        <v>3997</v>
      </c>
      <c r="AL329" s="20" t="s">
        <v>3998</v>
      </c>
      <c r="AM329" s="8" t="s">
        <v>3984</v>
      </c>
      <c r="AN329" s="8" t="s">
        <v>4036</v>
      </c>
      <c r="AO329" s="46" t="s">
        <v>4013</v>
      </c>
    </row>
    <row r="330" spans="1:41" x14ac:dyDescent="0.25">
      <c r="A330" s="1" t="s">
        <v>1080</v>
      </c>
      <c r="B330" s="1" t="s">
        <v>17</v>
      </c>
      <c r="C330" s="1" t="s">
        <v>3981</v>
      </c>
      <c r="D330" s="1" t="s">
        <v>1321</v>
      </c>
      <c r="E330" s="16">
        <v>204002000000</v>
      </c>
      <c r="F330" s="16" t="s">
        <v>1005</v>
      </c>
      <c r="G330" s="8" t="s">
        <v>201</v>
      </c>
      <c r="H330" s="1">
        <v>2</v>
      </c>
      <c r="I330" s="1" t="s">
        <v>1351</v>
      </c>
      <c r="J330" s="1">
        <v>202</v>
      </c>
      <c r="K330" s="1" t="s">
        <v>1352</v>
      </c>
      <c r="L330" s="1">
        <v>61001002000</v>
      </c>
      <c r="M330" s="1" t="s">
        <v>1364</v>
      </c>
      <c r="N330" s="8">
        <v>1985</v>
      </c>
      <c r="O330" s="8">
        <v>226.6</v>
      </c>
      <c r="P330" s="8" t="s">
        <v>4009</v>
      </c>
      <c r="Q33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330" s="8" t="s">
        <v>3897</v>
      </c>
      <c r="S330" s="8" t="s">
        <v>2395</v>
      </c>
      <c r="T330" s="8" t="s">
        <v>1382</v>
      </c>
      <c r="U330" s="18"/>
      <c r="V330" s="1" t="s">
        <v>2592</v>
      </c>
      <c r="W330" s="8" t="s">
        <v>2630</v>
      </c>
      <c r="X330" s="19" t="s">
        <v>2697</v>
      </c>
      <c r="AA330" s="20">
        <v>4214268.28</v>
      </c>
      <c r="AB330" s="12">
        <f t="shared" si="5"/>
        <v>26725.06</v>
      </c>
      <c r="AC330" s="17">
        <f>ROUND(1.65586^(2*EXP(-((Таблица1[[#This Row],[Площадь, кв.м]]/200)^2))-1),4)</f>
        <v>0.79859999999999998</v>
      </c>
      <c r="AD3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3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0.72</v>
      </c>
      <c r="AF330" s="21">
        <v>1</v>
      </c>
      <c r="AG3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21992.814900000001</v>
      </c>
      <c r="AH330" s="34">
        <f>ROUND(Таблица1[[#This Row],[УПКС]]*Таблица1[[#This Row],[Площадь, кв.м]],2)</f>
        <v>4983571.8600000003</v>
      </c>
      <c r="AI330" s="14">
        <f>Таблица1[[#This Row],[Кадастровая стоимость, руб]]/Таблица1[[#This Row],[Действ. КС]]</f>
        <v>1.1825473673925666</v>
      </c>
      <c r="AJ330" s="20" t="s">
        <v>3996</v>
      </c>
      <c r="AK330" s="20" t="s">
        <v>3997</v>
      </c>
      <c r="AL330" s="20" t="s">
        <v>3998</v>
      </c>
      <c r="AM330" s="8" t="s">
        <v>3984</v>
      </c>
      <c r="AN330" s="8" t="s">
        <v>4036</v>
      </c>
      <c r="AO330" s="46" t="s">
        <v>4013</v>
      </c>
    </row>
    <row r="331" spans="1:41" x14ac:dyDescent="0.25">
      <c r="A331" s="1" t="s">
        <v>608</v>
      </c>
      <c r="B331" s="1" t="s">
        <v>17</v>
      </c>
      <c r="C331" s="1" t="s">
        <v>3981</v>
      </c>
      <c r="D331" s="1" t="s">
        <v>1293</v>
      </c>
      <c r="E331" s="16">
        <v>204002000000</v>
      </c>
      <c r="F331" s="16" t="s">
        <v>1005</v>
      </c>
      <c r="G331" s="8" t="s">
        <v>201</v>
      </c>
      <c r="H331" s="1">
        <v>2</v>
      </c>
      <c r="I331" s="1" t="s">
        <v>1351</v>
      </c>
      <c r="J331" s="1">
        <v>202</v>
      </c>
      <c r="K331" s="1" t="s">
        <v>1352</v>
      </c>
      <c r="L331" s="1">
        <v>61001002001</v>
      </c>
      <c r="M331" s="1" t="s">
        <v>1363</v>
      </c>
      <c r="N331" s="8">
        <v>1972</v>
      </c>
      <c r="O331" s="8">
        <v>52.7</v>
      </c>
      <c r="P331" s="8" t="s">
        <v>4009</v>
      </c>
      <c r="Q3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1" s="8" t="s">
        <v>3891</v>
      </c>
      <c r="S331" s="8" t="s">
        <v>1943</v>
      </c>
      <c r="T331" s="8" t="s">
        <v>1382</v>
      </c>
      <c r="V331" s="1" t="s">
        <v>2589</v>
      </c>
      <c r="W331" s="8" t="s">
        <v>2620</v>
      </c>
      <c r="X331" s="19" t="s">
        <v>2754</v>
      </c>
      <c r="AA331" s="20">
        <v>441453.74</v>
      </c>
      <c r="AB331" s="12">
        <f t="shared" si="5"/>
        <v>26725.06</v>
      </c>
      <c r="AC331" s="17">
        <f>ROUND(1.65586^(2*EXP(-((Таблица1[[#This Row],[Площадь, кв.м]]/200)^2))-1),4)</f>
        <v>1.5475000000000001</v>
      </c>
      <c r="AD3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0.43</v>
      </c>
      <c r="AF331" s="21">
        <v>1</v>
      </c>
      <c r="AG3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17783.523099999999</v>
      </c>
      <c r="AH331" s="34">
        <f>ROUND(Таблица1[[#This Row],[УПКС]]*Таблица1[[#This Row],[Площадь, кв.м]],2)</f>
        <v>937191.67</v>
      </c>
      <c r="AI331" s="14">
        <f>Таблица1[[#This Row],[Кадастровая стоимость, руб]]/Таблица1[[#This Row],[Действ. КС]]</f>
        <v>2.1229668821018484</v>
      </c>
      <c r="AJ331" s="20" t="s">
        <v>3996</v>
      </c>
      <c r="AK331" s="20" t="s">
        <v>3997</v>
      </c>
      <c r="AL331" s="20" t="s">
        <v>3998</v>
      </c>
      <c r="AM331" s="8" t="s">
        <v>3984</v>
      </c>
      <c r="AN331" s="8" t="s">
        <v>4036</v>
      </c>
      <c r="AO331" s="46" t="s">
        <v>4013</v>
      </c>
    </row>
    <row r="332" spans="1:41" x14ac:dyDescent="0.25">
      <c r="A332" s="1" t="s">
        <v>889</v>
      </c>
      <c r="B332" s="1" t="s">
        <v>8</v>
      </c>
      <c r="C332" s="1" t="s">
        <v>3981</v>
      </c>
      <c r="D332" s="1" t="s">
        <v>1293</v>
      </c>
      <c r="E332" s="16">
        <v>204002000000</v>
      </c>
      <c r="F332" s="16" t="s">
        <v>1005</v>
      </c>
      <c r="G332" s="8" t="s">
        <v>201</v>
      </c>
      <c r="H332" s="1">
        <v>2</v>
      </c>
      <c r="I332" s="1" t="s">
        <v>1351</v>
      </c>
      <c r="J332" s="1">
        <v>202</v>
      </c>
      <c r="K332" s="1" t="s">
        <v>1352</v>
      </c>
      <c r="L332" s="1">
        <v>61001002000</v>
      </c>
      <c r="M332" s="1" t="s">
        <v>1364</v>
      </c>
      <c r="N332" s="8">
        <v>1950</v>
      </c>
      <c r="O332" s="8">
        <v>97.9</v>
      </c>
      <c r="P332" s="8" t="s">
        <v>4009</v>
      </c>
      <c r="Q3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2" s="8" t="s">
        <v>3901</v>
      </c>
      <c r="S332" s="8" t="s">
        <v>2209</v>
      </c>
      <c r="T332" s="8" t="s">
        <v>1382</v>
      </c>
      <c r="V332" s="1" t="s">
        <v>2589</v>
      </c>
      <c r="W332" s="8" t="s">
        <v>2620</v>
      </c>
      <c r="X332" s="19" t="s">
        <v>2745</v>
      </c>
      <c r="AA332" s="20">
        <v>3673544.78</v>
      </c>
      <c r="AB332" s="12">
        <f t="shared" si="5"/>
        <v>26725.06</v>
      </c>
      <c r="AC332" s="17">
        <f>ROUND(1.65586^(2*EXP(-((Таблица1[[#This Row],[Площадь, кв.м]]/200)^2))-1),4)</f>
        <v>1.3355999999999999</v>
      </c>
      <c r="AD3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32" s="21">
        <v>1</v>
      </c>
      <c r="AG3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11422.076800000001</v>
      </c>
      <c r="AH332" s="34">
        <f>ROUND(Таблица1[[#This Row],[УПКС]]*Таблица1[[#This Row],[Площадь, кв.м]],2)</f>
        <v>1118221.32</v>
      </c>
      <c r="AI332" s="14">
        <f>Таблица1[[#This Row],[Кадастровая стоимость, руб]]/Таблица1[[#This Row],[Действ. КС]]</f>
        <v>0.30439844536208432</v>
      </c>
      <c r="AJ332" s="20" t="s">
        <v>3996</v>
      </c>
      <c r="AK332" s="20" t="s">
        <v>3997</v>
      </c>
      <c r="AL332" s="20" t="s">
        <v>3998</v>
      </c>
      <c r="AM332" s="8" t="s">
        <v>3984</v>
      </c>
      <c r="AN332" s="8" t="s">
        <v>4036</v>
      </c>
      <c r="AO332" s="46" t="s">
        <v>4013</v>
      </c>
    </row>
    <row r="333" spans="1:41" x14ac:dyDescent="0.25">
      <c r="A333" s="1" t="s">
        <v>502</v>
      </c>
      <c r="B333" s="1" t="s">
        <v>17</v>
      </c>
      <c r="C333" s="1" t="s">
        <v>3981</v>
      </c>
      <c r="D333" s="1" t="s">
        <v>1293</v>
      </c>
      <c r="E333" s="16">
        <v>204002000000</v>
      </c>
      <c r="F333" s="16" t="s">
        <v>1005</v>
      </c>
      <c r="G333" s="8" t="s">
        <v>201</v>
      </c>
      <c r="H333" s="1">
        <v>2</v>
      </c>
      <c r="I333" s="1" t="s">
        <v>1351</v>
      </c>
      <c r="J333" s="1">
        <v>202</v>
      </c>
      <c r="K333" s="1" t="s">
        <v>1352</v>
      </c>
      <c r="L333" s="1">
        <v>61001002001</v>
      </c>
      <c r="M333" s="1" t="s">
        <v>1363</v>
      </c>
      <c r="N333" s="8">
        <v>1960</v>
      </c>
      <c r="O333" s="8">
        <v>34.5</v>
      </c>
      <c r="P333" s="8" t="s">
        <v>4009</v>
      </c>
      <c r="Q3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3" s="8" t="s">
        <v>3891</v>
      </c>
      <c r="S333" s="8" t="s">
        <v>1843</v>
      </c>
      <c r="T333" s="8" t="s">
        <v>1382</v>
      </c>
      <c r="V333" s="1" t="s">
        <v>2589</v>
      </c>
      <c r="W333" s="8" t="s">
        <v>2620</v>
      </c>
      <c r="X333" s="19" t="s">
        <v>2696</v>
      </c>
      <c r="AA333" s="20">
        <v>288997.23</v>
      </c>
      <c r="AB333" s="12">
        <f t="shared" si="5"/>
        <v>26725.06</v>
      </c>
      <c r="AC333" s="17">
        <f>ROUND(1.65586^(2*EXP(-((Таблица1[[#This Row],[Площадь, кв.м]]/200)^2))-1),4)</f>
        <v>1.6075999999999999</v>
      </c>
      <c r="AD3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33" s="21">
        <v>1</v>
      </c>
      <c r="AG3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15037.122300000001</v>
      </c>
      <c r="AH333" s="34">
        <f>ROUND(Таблица1[[#This Row],[УПКС]]*Таблица1[[#This Row],[Площадь, кв.м]],2)</f>
        <v>518780.72</v>
      </c>
      <c r="AI333" s="14">
        <f>Таблица1[[#This Row],[Кадастровая стоимость, руб]]/Таблица1[[#This Row],[Действ. КС]]</f>
        <v>1.7951062022289972</v>
      </c>
      <c r="AJ333" s="20" t="s">
        <v>3996</v>
      </c>
      <c r="AK333" s="20" t="s">
        <v>3997</v>
      </c>
      <c r="AL333" s="20" t="s">
        <v>3998</v>
      </c>
      <c r="AM333" s="8" t="s">
        <v>3984</v>
      </c>
      <c r="AN333" s="8" t="s">
        <v>4036</v>
      </c>
      <c r="AO333" s="46" t="s">
        <v>4013</v>
      </c>
    </row>
    <row r="334" spans="1:41" x14ac:dyDescent="0.25">
      <c r="A334" s="1" t="s">
        <v>108</v>
      </c>
      <c r="B334" s="1" t="s">
        <v>109</v>
      </c>
      <c r="C334" s="1" t="s">
        <v>3981</v>
      </c>
      <c r="D334" s="1" t="s">
        <v>1293</v>
      </c>
      <c r="E334" s="16">
        <v>204003000000</v>
      </c>
      <c r="F334" s="16" t="s">
        <v>1339</v>
      </c>
      <c r="G334" s="24" t="s">
        <v>1338</v>
      </c>
      <c r="H334" s="1">
        <v>2</v>
      </c>
      <c r="I334" s="1" t="s">
        <v>1349</v>
      </c>
      <c r="J334" s="1">
        <v>201</v>
      </c>
      <c r="K334" s="1" t="s">
        <v>1350</v>
      </c>
      <c r="L334" s="1">
        <v>61001002001</v>
      </c>
      <c r="M334" s="1" t="s">
        <v>1363</v>
      </c>
      <c r="N334" s="8">
        <v>1983</v>
      </c>
      <c r="O334" s="8">
        <v>235.5</v>
      </c>
      <c r="P334" s="8" t="s">
        <v>4009</v>
      </c>
      <c r="Q3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4" s="8" t="s">
        <v>3891</v>
      </c>
      <c r="S334" s="8" t="s">
        <v>1469</v>
      </c>
      <c r="T334" s="8" t="s">
        <v>1382</v>
      </c>
      <c r="V334" s="1" t="s">
        <v>2589</v>
      </c>
      <c r="W334" s="8" t="s">
        <v>2620</v>
      </c>
      <c r="X334" s="19" t="s">
        <v>2700</v>
      </c>
      <c r="AA334" s="20">
        <v>10315462.85</v>
      </c>
      <c r="AB334" s="12">
        <f t="shared" si="5"/>
        <v>26725.06</v>
      </c>
      <c r="AC334" s="17">
        <f>ROUND(1.65586^(2*EXP(-((Таблица1[[#This Row],[Площадь, кв.м]]/200)^2))-1),4)</f>
        <v>0.77710000000000001</v>
      </c>
      <c r="AD3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0.68</v>
      </c>
      <c r="AF334" s="21">
        <v>1</v>
      </c>
      <c r="AG3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14122.27</v>
      </c>
      <c r="AH334" s="34">
        <f>ROUND(Таблица1[[#This Row],[УПКС]]*Таблица1[[#This Row],[Площадь, кв.м]],2)</f>
        <v>3325794.59</v>
      </c>
      <c r="AI334" s="14">
        <f>Таблица1[[#This Row],[Кадастровая стоимость, руб]]/Таблица1[[#This Row],[Действ. КС]]</f>
        <v>0.32240866341736668</v>
      </c>
      <c r="AJ334" s="20" t="s">
        <v>3996</v>
      </c>
      <c r="AK334" s="20" t="s">
        <v>3997</v>
      </c>
      <c r="AL334" s="20" t="s">
        <v>3998</v>
      </c>
      <c r="AM334" s="8" t="s">
        <v>3984</v>
      </c>
      <c r="AN334" s="8" t="s">
        <v>4036</v>
      </c>
      <c r="AO334" s="46" t="s">
        <v>4013</v>
      </c>
    </row>
    <row r="335" spans="1:41" x14ac:dyDescent="0.25">
      <c r="A335" s="1" t="s">
        <v>643</v>
      </c>
      <c r="B335" s="1" t="s">
        <v>21</v>
      </c>
      <c r="C335" s="1" t="s">
        <v>3981</v>
      </c>
      <c r="D335" s="1" t="s">
        <v>1293</v>
      </c>
      <c r="E335" s="16">
        <v>204002000000</v>
      </c>
      <c r="F335" s="16" t="s">
        <v>1005</v>
      </c>
      <c r="G335" s="8" t="s">
        <v>201</v>
      </c>
      <c r="H335" s="1">
        <v>2</v>
      </c>
      <c r="I335" s="1" t="s">
        <v>1351</v>
      </c>
      <c r="J335" s="1">
        <v>202</v>
      </c>
      <c r="K335" s="1" t="s">
        <v>1352</v>
      </c>
      <c r="L335" s="1">
        <v>61001002001</v>
      </c>
      <c r="M335" s="1" t="s">
        <v>1363</v>
      </c>
      <c r="N335" s="8">
        <v>1974</v>
      </c>
      <c r="O335" s="8">
        <v>57.7</v>
      </c>
      <c r="P335" s="8" t="s">
        <v>4009</v>
      </c>
      <c r="Q3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5" s="8" t="s">
        <v>3891</v>
      </c>
      <c r="S335" s="8" t="s">
        <v>1977</v>
      </c>
      <c r="T335" s="8" t="s">
        <v>1382</v>
      </c>
      <c r="V335" s="1" t="s">
        <v>2589</v>
      </c>
      <c r="W335" s="8" t="s">
        <v>2620</v>
      </c>
      <c r="X335" s="19" t="s">
        <v>2716</v>
      </c>
      <c r="Y335" s="8" t="s">
        <v>2586</v>
      </c>
      <c r="Z335" s="8" t="s">
        <v>2934</v>
      </c>
      <c r="AA335" s="20">
        <v>483434</v>
      </c>
      <c r="AB335" s="12">
        <f t="shared" si="5"/>
        <v>26725.06</v>
      </c>
      <c r="AC335" s="17">
        <f>ROUND(1.65586^(2*EXP(-((Таблица1[[#This Row],[Площадь, кв.м]]/200)^2))-1),4)</f>
        <v>1.5277000000000001</v>
      </c>
      <c r="AD3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0.48</v>
      </c>
      <c r="AF335" s="21">
        <v>1</v>
      </c>
      <c r="AG3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19597.3796</v>
      </c>
      <c r="AH335" s="34">
        <f>ROUND(Таблица1[[#This Row],[УПКС]]*Таблица1[[#This Row],[Площадь, кв.м]],2)</f>
        <v>1130768.8</v>
      </c>
      <c r="AI335" s="14">
        <f>Таблица1[[#This Row],[Кадастровая стоимость, руб]]/Таблица1[[#This Row],[Действ. КС]]</f>
        <v>2.3390344907474443</v>
      </c>
      <c r="AJ335" s="20" t="s">
        <v>3996</v>
      </c>
      <c r="AK335" s="20" t="s">
        <v>3997</v>
      </c>
      <c r="AL335" s="20" t="s">
        <v>3998</v>
      </c>
      <c r="AM335" s="8" t="s">
        <v>3984</v>
      </c>
      <c r="AN335" s="8" t="s">
        <v>4036</v>
      </c>
      <c r="AO335" s="46" t="s">
        <v>4013</v>
      </c>
    </row>
    <row r="336" spans="1:41" x14ac:dyDescent="0.25">
      <c r="A336" s="1" t="s">
        <v>851</v>
      </c>
      <c r="B336" s="1" t="s">
        <v>21</v>
      </c>
      <c r="C336" s="1" t="s">
        <v>3981</v>
      </c>
      <c r="D336" s="1" t="s">
        <v>1293</v>
      </c>
      <c r="E336" s="16">
        <v>204002000000</v>
      </c>
      <c r="F336" s="16" t="s">
        <v>1005</v>
      </c>
      <c r="G336" s="8" t="s">
        <v>201</v>
      </c>
      <c r="H336" s="1">
        <v>2</v>
      </c>
      <c r="I336" s="1" t="s">
        <v>1351</v>
      </c>
      <c r="J336" s="1">
        <v>202</v>
      </c>
      <c r="K336" s="1" t="s">
        <v>1352</v>
      </c>
      <c r="L336" s="1">
        <v>61001002001</v>
      </c>
      <c r="M336" s="1" t="s">
        <v>1363</v>
      </c>
      <c r="N336" s="8">
        <v>1963</v>
      </c>
      <c r="O336" s="8">
        <v>89</v>
      </c>
      <c r="P336" s="8" t="s">
        <v>4009</v>
      </c>
      <c r="Q3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6" s="8" t="s">
        <v>3891</v>
      </c>
      <c r="S336" s="8" t="s">
        <v>2171</v>
      </c>
      <c r="T336" s="8" t="s">
        <v>1382</v>
      </c>
      <c r="V336" s="1" t="s">
        <v>2589</v>
      </c>
      <c r="W336" s="8" t="s">
        <v>2620</v>
      </c>
      <c r="X336" s="19" t="s">
        <v>2707</v>
      </c>
      <c r="AA336" s="20">
        <v>641283.16</v>
      </c>
      <c r="AB336" s="12">
        <f t="shared" si="5"/>
        <v>26725.06</v>
      </c>
      <c r="AC336" s="17">
        <f>ROUND(1.65586^(2*EXP(-((Таблица1[[#This Row],[Площадь, кв.м]]/200)^2))-1),4)</f>
        <v>1.3814</v>
      </c>
      <c r="AD3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336" s="21">
        <v>1</v>
      </c>
      <c r="AG3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13290.4792</v>
      </c>
      <c r="AH336" s="34">
        <f>ROUND(Таблица1[[#This Row],[УПКС]]*Таблица1[[#This Row],[Площадь, кв.м]],2)</f>
        <v>1182852.6499999999</v>
      </c>
      <c r="AI336" s="14">
        <f>Таблица1[[#This Row],[Кадастровая стоимость, руб]]/Таблица1[[#This Row],[Действ. КС]]</f>
        <v>1.8445091400809588</v>
      </c>
      <c r="AJ336" s="20" t="s">
        <v>3996</v>
      </c>
      <c r="AK336" s="20" t="s">
        <v>3997</v>
      </c>
      <c r="AL336" s="20" t="s">
        <v>3998</v>
      </c>
      <c r="AM336" s="8" t="s">
        <v>3984</v>
      </c>
      <c r="AN336" s="8" t="s">
        <v>4036</v>
      </c>
      <c r="AO336" s="46" t="s">
        <v>4013</v>
      </c>
    </row>
    <row r="337" spans="1:41" x14ac:dyDescent="0.25">
      <c r="A337" s="1" t="s">
        <v>466</v>
      </c>
      <c r="B337" s="1" t="s">
        <v>8</v>
      </c>
      <c r="C337" s="1" t="s">
        <v>3981</v>
      </c>
      <c r="D337" s="1" t="s">
        <v>1293</v>
      </c>
      <c r="E337" s="16">
        <v>204002000000</v>
      </c>
      <c r="F337" s="16" t="s">
        <v>1005</v>
      </c>
      <c r="G337" s="8" t="s">
        <v>201</v>
      </c>
      <c r="H337" s="1">
        <v>2</v>
      </c>
      <c r="I337" s="1" t="s">
        <v>1351</v>
      </c>
      <c r="J337" s="1">
        <v>202</v>
      </c>
      <c r="K337" s="1" t="s">
        <v>1352</v>
      </c>
      <c r="L337" s="1">
        <v>61001002001</v>
      </c>
      <c r="M337" s="1" t="s">
        <v>1363</v>
      </c>
      <c r="N337" s="8">
        <v>1952</v>
      </c>
      <c r="O337" s="8">
        <v>14.7</v>
      </c>
      <c r="P337" s="8" t="s">
        <v>4009</v>
      </c>
      <c r="Q3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7" s="8" t="s">
        <v>3891</v>
      </c>
      <c r="S337" s="8" t="s">
        <v>1810</v>
      </c>
      <c r="T337" s="8" t="s">
        <v>1382</v>
      </c>
      <c r="V337" s="1" t="s">
        <v>2589</v>
      </c>
      <c r="W337" s="8" t="s">
        <v>2620</v>
      </c>
      <c r="X337" s="19" t="s">
        <v>2719</v>
      </c>
      <c r="AA337" s="20">
        <v>147736.01</v>
      </c>
      <c r="AB337" s="12">
        <f t="shared" si="5"/>
        <v>26725.06</v>
      </c>
      <c r="AC337" s="17">
        <f>ROUND(1.65586^(2*EXP(-((Таблица1[[#This Row],[Площадь, кв.м]]/200)^2))-1),4)</f>
        <v>1.6469</v>
      </c>
      <c r="AD3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37" s="21">
        <v>1</v>
      </c>
      <c r="AG3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14084.320400000001</v>
      </c>
      <c r="AH337" s="34">
        <f>ROUND(Таблица1[[#This Row],[УПКС]]*Таблица1[[#This Row],[Площадь, кв.м]],2)</f>
        <v>207039.51</v>
      </c>
      <c r="AI337" s="14">
        <f>Таблица1[[#This Row],[Кадастровая стоимость, руб]]/Таблица1[[#This Row],[Действ. КС]]</f>
        <v>1.401415335367457</v>
      </c>
      <c r="AJ337" s="20" t="s">
        <v>3996</v>
      </c>
      <c r="AK337" s="20" t="s">
        <v>3997</v>
      </c>
      <c r="AL337" s="20" t="s">
        <v>3998</v>
      </c>
      <c r="AM337" s="8" t="s">
        <v>3984</v>
      </c>
      <c r="AN337" s="8" t="s">
        <v>4036</v>
      </c>
      <c r="AO337" s="46" t="s">
        <v>4013</v>
      </c>
    </row>
    <row r="338" spans="1:41" x14ac:dyDescent="0.25">
      <c r="A338" s="1" t="s">
        <v>1028</v>
      </c>
      <c r="B338" s="1" t="s">
        <v>56</v>
      </c>
      <c r="C338" s="1" t="s">
        <v>3981</v>
      </c>
      <c r="D338" s="1" t="s">
        <v>1293</v>
      </c>
      <c r="E338" s="16">
        <v>204002000000</v>
      </c>
      <c r="F338" s="16" t="s">
        <v>1005</v>
      </c>
      <c r="G338" s="8" t="s">
        <v>201</v>
      </c>
      <c r="H338" s="1">
        <v>2</v>
      </c>
      <c r="I338" s="1" t="s">
        <v>1351</v>
      </c>
      <c r="J338" s="1">
        <v>202</v>
      </c>
      <c r="K338" s="1" t="s">
        <v>1352</v>
      </c>
      <c r="L338" s="1">
        <v>61001002001</v>
      </c>
      <c r="M338" s="1" t="s">
        <v>1363</v>
      </c>
      <c r="N338" s="8">
        <v>1956</v>
      </c>
      <c r="O338" s="8">
        <v>157.4</v>
      </c>
      <c r="P338" s="8" t="s">
        <v>4009</v>
      </c>
      <c r="Q3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8" s="8" t="s">
        <v>3891</v>
      </c>
      <c r="S338" s="8" t="s">
        <v>2344</v>
      </c>
      <c r="T338" s="8" t="s">
        <v>1382</v>
      </c>
      <c r="V338" s="1" t="s">
        <v>2589</v>
      </c>
      <c r="W338" s="8" t="s">
        <v>2620</v>
      </c>
      <c r="X338" s="19" t="s">
        <v>2726</v>
      </c>
      <c r="AA338" s="20">
        <v>5682564.9800000004</v>
      </c>
      <c r="AB338" s="12">
        <f t="shared" si="5"/>
        <v>26725.06</v>
      </c>
      <c r="AC338" s="17">
        <f>ROUND(1.65586^(2*EXP(-((Таблица1[[#This Row],[Площадь, кв.м]]/200)^2))-1),4)</f>
        <v>1.0394000000000001</v>
      </c>
      <c r="AD3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338" s="21">
        <v>1</v>
      </c>
      <c r="AG3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9166.7489999999998</v>
      </c>
      <c r="AH338" s="34">
        <f>ROUND(Таблица1[[#This Row],[УПКС]]*Таблица1[[#This Row],[Площадь, кв.м]],2)</f>
        <v>1442846.29</v>
      </c>
      <c r="AI338" s="14">
        <f>Таблица1[[#This Row],[Кадастровая стоимость, руб]]/Таблица1[[#This Row],[Действ. КС]]</f>
        <v>0.25390757432218575</v>
      </c>
      <c r="AJ338" s="20" t="s">
        <v>3996</v>
      </c>
      <c r="AK338" s="20" t="s">
        <v>3997</v>
      </c>
      <c r="AL338" s="20" t="s">
        <v>3998</v>
      </c>
      <c r="AM338" s="8" t="s">
        <v>3984</v>
      </c>
      <c r="AN338" s="8" t="s">
        <v>4036</v>
      </c>
      <c r="AO338" s="46" t="s">
        <v>4013</v>
      </c>
    </row>
    <row r="339" spans="1:41" x14ac:dyDescent="0.25">
      <c r="A339" s="1" t="s">
        <v>800</v>
      </c>
      <c r="B339" s="1" t="s">
        <v>17</v>
      </c>
      <c r="C339" s="1" t="s">
        <v>3981</v>
      </c>
      <c r="D339" s="1" t="s">
        <v>1293</v>
      </c>
      <c r="E339" s="16">
        <v>204002000000</v>
      </c>
      <c r="F339" s="16" t="s">
        <v>1005</v>
      </c>
      <c r="G339" s="8" t="s">
        <v>201</v>
      </c>
      <c r="H339" s="1">
        <v>2</v>
      </c>
      <c r="I339" s="1" t="s">
        <v>1351</v>
      </c>
      <c r="J339" s="1">
        <v>202</v>
      </c>
      <c r="K339" s="1" t="s">
        <v>1352</v>
      </c>
      <c r="L339" s="1">
        <v>61001002001</v>
      </c>
      <c r="M339" s="1" t="s">
        <v>1363</v>
      </c>
      <c r="N339" s="8">
        <v>1945</v>
      </c>
      <c r="O339" s="8">
        <v>78.8</v>
      </c>
      <c r="P339" s="8" t="s">
        <v>4009</v>
      </c>
      <c r="Q3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39" s="8" t="s">
        <v>3891</v>
      </c>
      <c r="S339" s="8" t="s">
        <v>2127</v>
      </c>
      <c r="T339" s="8" t="s">
        <v>1382</v>
      </c>
      <c r="U339" s="18"/>
      <c r="V339" s="1" t="s">
        <v>2589</v>
      </c>
      <c r="W339" s="8" t="s">
        <v>2620</v>
      </c>
      <c r="X339" s="19" t="s">
        <v>2691</v>
      </c>
      <c r="AA339" s="20">
        <v>574389.97</v>
      </c>
      <c r="AB339" s="12">
        <f t="shared" si="5"/>
        <v>26725.06</v>
      </c>
      <c r="AC339" s="17">
        <f>ROUND(1.65586^(2*EXP(-((Таблица1[[#This Row],[Площадь, кв.м]]/200)^2))-1),4)</f>
        <v>1.4322999999999999</v>
      </c>
      <c r="AD3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339" s="21">
        <v>1</v>
      </c>
      <c r="AG3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11866.274100000001</v>
      </c>
      <c r="AH339" s="34">
        <f>ROUND(Таблица1[[#This Row],[УПКС]]*Таблица1[[#This Row],[Площадь, кв.м]],2)</f>
        <v>935062.4</v>
      </c>
      <c r="AI339" s="14">
        <f>Таблица1[[#This Row],[Кадастровая стоимость, руб]]/Таблица1[[#This Row],[Действ. КС]]</f>
        <v>1.6279225767121248</v>
      </c>
      <c r="AJ339" s="20" t="s">
        <v>3996</v>
      </c>
      <c r="AK339" s="20" t="s">
        <v>3997</v>
      </c>
      <c r="AL339" s="20" t="s">
        <v>3998</v>
      </c>
      <c r="AM339" s="8" t="s">
        <v>3984</v>
      </c>
      <c r="AN339" s="8" t="s">
        <v>4036</v>
      </c>
      <c r="AO339" s="46" t="s">
        <v>4013</v>
      </c>
    </row>
    <row r="340" spans="1:41" x14ac:dyDescent="0.25">
      <c r="A340" s="1" t="s">
        <v>100</v>
      </c>
      <c r="B340" s="1" t="s">
        <v>17</v>
      </c>
      <c r="C340" s="1" t="s">
        <v>3981</v>
      </c>
      <c r="D340" s="1" t="s">
        <v>1293</v>
      </c>
      <c r="E340" s="16">
        <v>204003000000</v>
      </c>
      <c r="F340" s="16" t="s">
        <v>1339</v>
      </c>
      <c r="G340" s="8" t="s">
        <v>1338</v>
      </c>
      <c r="H340" s="1">
        <v>2</v>
      </c>
      <c r="I340" s="1" t="s">
        <v>1349</v>
      </c>
      <c r="J340" s="1">
        <v>201</v>
      </c>
      <c r="K340" s="1" t="s">
        <v>1350</v>
      </c>
      <c r="L340" s="1">
        <v>61001002001</v>
      </c>
      <c r="M340" s="1" t="s">
        <v>1363</v>
      </c>
      <c r="N340" s="8">
        <v>1988</v>
      </c>
      <c r="O340" s="8">
        <v>131.69999999999999</v>
      </c>
      <c r="P340" s="8" t="s">
        <v>4009</v>
      </c>
      <c r="Q3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0" s="8" t="s">
        <v>3891</v>
      </c>
      <c r="S340" s="8" t="s">
        <v>1461</v>
      </c>
      <c r="T340" s="8" t="s">
        <v>1382</v>
      </c>
      <c r="V340" s="1" t="s">
        <v>2589</v>
      </c>
      <c r="W340" s="8" t="s">
        <v>2620</v>
      </c>
      <c r="X340" s="19" t="s">
        <v>2728</v>
      </c>
      <c r="AA340" s="20">
        <v>5695959.1500000004</v>
      </c>
      <c r="AB340" s="12">
        <f t="shared" si="5"/>
        <v>26725.06</v>
      </c>
      <c r="AC340" s="17">
        <f>ROUND(1.65586^(2*EXP(-((Таблица1[[#This Row],[Площадь, кв.м]]/200)^2))-1),4)</f>
        <v>1.1612</v>
      </c>
      <c r="AD3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0.77</v>
      </c>
      <c r="AF340" s="21">
        <v>1</v>
      </c>
      <c r="AG3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23895.517500000002</v>
      </c>
      <c r="AH340" s="34">
        <f>ROUND(Таблица1[[#This Row],[УПКС]]*Таблица1[[#This Row],[Площадь, кв.м]],2)</f>
        <v>3147039.65</v>
      </c>
      <c r="AI340" s="14">
        <f>Таблица1[[#This Row],[Кадастровая стоимость, руб]]/Таблица1[[#This Row],[Действ. КС]]</f>
        <v>0.55250390094528679</v>
      </c>
      <c r="AJ340" s="20" t="s">
        <v>3996</v>
      </c>
      <c r="AK340" s="20" t="s">
        <v>3997</v>
      </c>
      <c r="AL340" s="20" t="s">
        <v>3998</v>
      </c>
      <c r="AM340" s="8" t="s">
        <v>3984</v>
      </c>
      <c r="AN340" s="8" t="s">
        <v>4036</v>
      </c>
      <c r="AO340" s="46" t="s">
        <v>4013</v>
      </c>
    </row>
    <row r="341" spans="1:41" x14ac:dyDescent="0.25">
      <c r="A341" s="1" t="s">
        <v>104</v>
      </c>
      <c r="B341" s="1" t="s">
        <v>17</v>
      </c>
      <c r="C341" s="1" t="s">
        <v>3981</v>
      </c>
      <c r="D341" s="1" t="s">
        <v>1293</v>
      </c>
      <c r="E341" s="16">
        <v>204002000000</v>
      </c>
      <c r="F341" s="16" t="s">
        <v>1005</v>
      </c>
      <c r="G341" s="8" t="s">
        <v>1338</v>
      </c>
      <c r="H341" s="1">
        <v>2</v>
      </c>
      <c r="I341" s="1" t="s">
        <v>1349</v>
      </c>
      <c r="J341" s="1">
        <v>201</v>
      </c>
      <c r="K341" s="1" t="s">
        <v>1350</v>
      </c>
      <c r="L341" s="1">
        <v>61001002001</v>
      </c>
      <c r="M341" s="1" t="s">
        <v>1363</v>
      </c>
      <c r="N341" s="8">
        <v>1989</v>
      </c>
      <c r="O341" s="8">
        <v>172.5</v>
      </c>
      <c r="P341" s="8" t="s">
        <v>4009</v>
      </c>
      <c r="Q3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1" s="8" t="s">
        <v>3891</v>
      </c>
      <c r="S341" s="8" t="s">
        <v>1465</v>
      </c>
      <c r="T341" s="8" t="s">
        <v>1382</v>
      </c>
      <c r="V341" s="1" t="s">
        <v>2589</v>
      </c>
      <c r="W341" s="8" t="s">
        <v>2620</v>
      </c>
      <c r="X341" s="19" t="s">
        <v>2730</v>
      </c>
      <c r="AA341" s="20">
        <v>1761178.49</v>
      </c>
      <c r="AB341" s="12">
        <f t="shared" si="5"/>
        <v>26725.06</v>
      </c>
      <c r="AC341" s="17">
        <f>ROUND(1.65586^(2*EXP(-((Таблица1[[#This Row],[Площадь, кв.м]]/200)^2))-1),4)</f>
        <v>0.97529999999999994</v>
      </c>
      <c r="AD3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0.79</v>
      </c>
      <c r="AF341" s="21">
        <v>1</v>
      </c>
      <c r="AG3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20591.311300000001</v>
      </c>
      <c r="AH341" s="34">
        <f>ROUND(Таблица1[[#This Row],[УПКС]]*Таблица1[[#This Row],[Площадь, кв.м]],2)</f>
        <v>3552001.2</v>
      </c>
      <c r="AI341" s="14">
        <f>Таблица1[[#This Row],[Кадастровая стоимость, руб]]/Таблица1[[#This Row],[Действ. КС]]</f>
        <v>2.0168320361441618</v>
      </c>
      <c r="AJ341" s="20" t="s">
        <v>3996</v>
      </c>
      <c r="AK341" s="20" t="s">
        <v>3997</v>
      </c>
      <c r="AL341" s="20" t="s">
        <v>3998</v>
      </c>
      <c r="AM341" s="8" t="s">
        <v>3984</v>
      </c>
      <c r="AN341" s="8" t="s">
        <v>4036</v>
      </c>
      <c r="AO341" s="46" t="s">
        <v>4013</v>
      </c>
    </row>
    <row r="342" spans="1:41" x14ac:dyDescent="0.25">
      <c r="A342" s="1" t="s">
        <v>749</v>
      </c>
      <c r="B342" s="1" t="s">
        <v>21</v>
      </c>
      <c r="C342" s="1" t="s">
        <v>3981</v>
      </c>
      <c r="D342" s="1" t="s">
        <v>1293</v>
      </c>
      <c r="E342" s="16">
        <v>204002000000</v>
      </c>
      <c r="F342" s="16" t="s">
        <v>1005</v>
      </c>
      <c r="G342" s="8" t="s">
        <v>201</v>
      </c>
      <c r="H342" s="1">
        <v>2</v>
      </c>
      <c r="I342" s="1" t="s">
        <v>1351</v>
      </c>
      <c r="J342" s="1">
        <v>202</v>
      </c>
      <c r="K342" s="1" t="s">
        <v>1352</v>
      </c>
      <c r="L342" s="1">
        <v>61001002001</v>
      </c>
      <c r="M342" s="1" t="s">
        <v>1363</v>
      </c>
      <c r="N342" s="8">
        <v>1987</v>
      </c>
      <c r="O342" s="8">
        <v>72.5</v>
      </c>
      <c r="P342" s="8" t="s">
        <v>4009</v>
      </c>
      <c r="Q3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2" s="8" t="s">
        <v>3891</v>
      </c>
      <c r="S342" s="8" t="s">
        <v>2077</v>
      </c>
      <c r="T342" s="8" t="s">
        <v>1382</v>
      </c>
      <c r="V342" s="1" t="s">
        <v>2589</v>
      </c>
      <c r="W342" s="8" t="s">
        <v>2620</v>
      </c>
      <c r="X342" s="19" t="s">
        <v>2884</v>
      </c>
      <c r="AA342" s="20">
        <v>660584.91</v>
      </c>
      <c r="AB342" s="12">
        <f t="shared" si="5"/>
        <v>26725.06</v>
      </c>
      <c r="AC342" s="17">
        <f>ROUND(1.65586^(2*EXP(-((Таблица1[[#This Row],[Площадь, кв.м]]/200)^2))-1),4)</f>
        <v>1.4624999999999999</v>
      </c>
      <c r="AD3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0.75</v>
      </c>
      <c r="AF342" s="21">
        <v>1</v>
      </c>
      <c r="AG3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29314.050200000001</v>
      </c>
      <c r="AH342" s="34">
        <f>ROUND(Таблица1[[#This Row],[УПКС]]*Таблица1[[#This Row],[Площадь, кв.м]],2)</f>
        <v>2125268.64</v>
      </c>
      <c r="AI342" s="14">
        <f>Таблица1[[#This Row],[Кадастровая стоимость, руб]]/Таблица1[[#This Row],[Действ. КС]]</f>
        <v>3.217252782840589</v>
      </c>
      <c r="AJ342" s="20" t="s">
        <v>3996</v>
      </c>
      <c r="AK342" s="20" t="s">
        <v>3997</v>
      </c>
      <c r="AL342" s="20" t="s">
        <v>3998</v>
      </c>
      <c r="AM342" s="8" t="s">
        <v>3984</v>
      </c>
      <c r="AN342" s="8" t="s">
        <v>4036</v>
      </c>
      <c r="AO342" s="46" t="s">
        <v>4013</v>
      </c>
    </row>
    <row r="343" spans="1:41" x14ac:dyDescent="0.25">
      <c r="A343" s="1" t="s">
        <v>232</v>
      </c>
      <c r="B343" s="1" t="s">
        <v>21</v>
      </c>
      <c r="C343" s="1" t="s">
        <v>3981</v>
      </c>
      <c r="D343" s="1" t="s">
        <v>1293</v>
      </c>
      <c r="E343" s="16">
        <v>204002000000</v>
      </c>
      <c r="F343" s="16" t="s">
        <v>1005</v>
      </c>
      <c r="G343" s="8" t="s">
        <v>201</v>
      </c>
      <c r="H343" s="1">
        <v>2</v>
      </c>
      <c r="I343" s="1" t="s">
        <v>1351</v>
      </c>
      <c r="J343" s="1">
        <v>202</v>
      </c>
      <c r="K343" s="1" t="s">
        <v>1352</v>
      </c>
      <c r="L343" s="1">
        <v>61001008000</v>
      </c>
      <c r="M343" s="1" t="s">
        <v>1368</v>
      </c>
      <c r="N343" s="8">
        <v>1990</v>
      </c>
      <c r="O343" s="8">
        <v>135.5</v>
      </c>
      <c r="P343" s="8" t="s">
        <v>4009</v>
      </c>
      <c r="Q3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3" s="8" t="s">
        <v>3891</v>
      </c>
      <c r="S343" s="8" t="s">
        <v>1583</v>
      </c>
      <c r="T343" s="8" t="s">
        <v>1382</v>
      </c>
      <c r="V343" s="1" t="s">
        <v>2589</v>
      </c>
      <c r="W343" s="8" t="s">
        <v>2620</v>
      </c>
      <c r="X343" s="19" t="s">
        <v>2747</v>
      </c>
      <c r="AA343" s="20">
        <v>6374804.1500000004</v>
      </c>
      <c r="AB343" s="12">
        <f t="shared" si="5"/>
        <v>26725.06</v>
      </c>
      <c r="AC343" s="17">
        <f>ROUND(1.65586^(2*EXP(-((Таблица1[[#This Row],[Площадь, кв.м]]/200)^2))-1),4)</f>
        <v>1.1423000000000001</v>
      </c>
      <c r="AD3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343" s="21">
        <v>1</v>
      </c>
      <c r="AG3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24422.428800000002</v>
      </c>
      <c r="AH343" s="34">
        <f>ROUND(Таблица1[[#This Row],[УПКС]]*Таблица1[[#This Row],[Площадь, кв.м]],2)</f>
        <v>3309239.1</v>
      </c>
      <c r="AI343" s="14">
        <f>Таблица1[[#This Row],[Кадастровая стоимость, руб]]/Таблица1[[#This Row],[Действ. КС]]</f>
        <v>0.51911227735521881</v>
      </c>
      <c r="AJ343" s="20" t="s">
        <v>3996</v>
      </c>
      <c r="AK343" s="20" t="s">
        <v>3997</v>
      </c>
      <c r="AL343" s="20" t="s">
        <v>3998</v>
      </c>
      <c r="AM343" s="8" t="s">
        <v>3984</v>
      </c>
      <c r="AN343" s="8" t="s">
        <v>4036</v>
      </c>
      <c r="AO343" s="46" t="s">
        <v>4013</v>
      </c>
    </row>
    <row r="344" spans="1:41" x14ac:dyDescent="0.25">
      <c r="A344" s="1" t="s">
        <v>98</v>
      </c>
      <c r="B344" s="1" t="s">
        <v>56</v>
      </c>
      <c r="C344" s="1" t="s">
        <v>3981</v>
      </c>
      <c r="D344" s="1" t="s">
        <v>1293</v>
      </c>
      <c r="E344" s="16">
        <v>204002000000</v>
      </c>
      <c r="F344" s="16" t="s">
        <v>1005</v>
      </c>
      <c r="G344" s="24" t="s">
        <v>1338</v>
      </c>
      <c r="H344" s="1">
        <v>2</v>
      </c>
      <c r="I344" s="1" t="s">
        <v>1349</v>
      </c>
      <c r="J344" s="1">
        <v>201</v>
      </c>
      <c r="K344" s="1" t="s">
        <v>1350</v>
      </c>
      <c r="L344" s="1">
        <v>61001002001</v>
      </c>
      <c r="M344" s="1" t="s">
        <v>1363</v>
      </c>
      <c r="N344" s="8">
        <v>1976</v>
      </c>
      <c r="O344" s="8">
        <v>126</v>
      </c>
      <c r="P344" s="8" t="s">
        <v>4009</v>
      </c>
      <c r="Q3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4" s="8" t="s">
        <v>3891</v>
      </c>
      <c r="S344" s="8" t="s">
        <v>1460</v>
      </c>
      <c r="T344" s="8" t="s">
        <v>1382</v>
      </c>
      <c r="V344" s="1" t="s">
        <v>2589</v>
      </c>
      <c r="W344" s="8" t="s">
        <v>2620</v>
      </c>
      <c r="X344" s="19" t="s">
        <v>2688</v>
      </c>
      <c r="AA344" s="20">
        <v>5632813.6200000001</v>
      </c>
      <c r="AB344" s="12">
        <f t="shared" si="5"/>
        <v>26725.06</v>
      </c>
      <c r="AC344" s="17">
        <f>ROUND(1.65586^(2*EXP(-((Таблица1[[#This Row],[Площадь, кв.м]]/200)^2))-1),4)</f>
        <v>1.1899</v>
      </c>
      <c r="AD3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0.53</v>
      </c>
      <c r="AF344" s="21">
        <v>1</v>
      </c>
      <c r="AG3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16854.0789</v>
      </c>
      <c r="AH344" s="34">
        <f>ROUND(Таблица1[[#This Row],[УПКС]]*Таблица1[[#This Row],[Площадь, кв.м]],2)</f>
        <v>2123613.94</v>
      </c>
      <c r="AI344" s="14">
        <f>Таблица1[[#This Row],[Кадастровая стоимость, руб]]/Таблица1[[#This Row],[Действ. КС]]</f>
        <v>0.3770076702804166</v>
      </c>
      <c r="AJ344" s="20" t="s">
        <v>3996</v>
      </c>
      <c r="AK344" s="20" t="s">
        <v>3997</v>
      </c>
      <c r="AL344" s="20" t="s">
        <v>3998</v>
      </c>
      <c r="AM344" s="8" t="s">
        <v>3984</v>
      </c>
      <c r="AN344" s="8" t="s">
        <v>4036</v>
      </c>
      <c r="AO344" s="46" t="s">
        <v>4013</v>
      </c>
    </row>
    <row r="345" spans="1:41" x14ac:dyDescent="0.25">
      <c r="A345" s="1" t="s">
        <v>1069</v>
      </c>
      <c r="B345" s="1" t="s">
        <v>17</v>
      </c>
      <c r="C345" s="1" t="s">
        <v>3981</v>
      </c>
      <c r="D345" s="1" t="s">
        <v>1293</v>
      </c>
      <c r="E345" s="16">
        <v>204002000000</v>
      </c>
      <c r="F345" s="16" t="s">
        <v>1005</v>
      </c>
      <c r="G345" s="8" t="s">
        <v>201</v>
      </c>
      <c r="H345" s="1">
        <v>2</v>
      </c>
      <c r="I345" s="1" t="s">
        <v>1351</v>
      </c>
      <c r="J345" s="1">
        <v>202</v>
      </c>
      <c r="K345" s="1" t="s">
        <v>1352</v>
      </c>
      <c r="L345" s="1">
        <v>61001002001</v>
      </c>
      <c r="M345" s="1" t="s">
        <v>1363</v>
      </c>
      <c r="N345" s="8">
        <v>1988</v>
      </c>
      <c r="O345" s="8">
        <v>207.5</v>
      </c>
      <c r="P345" s="8" t="s">
        <v>4009</v>
      </c>
      <c r="Q3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5" s="8" t="s">
        <v>3891</v>
      </c>
      <c r="S345" s="8" t="s">
        <v>2385</v>
      </c>
      <c r="T345" s="8" t="s">
        <v>1382</v>
      </c>
      <c r="V345" s="1" t="s">
        <v>2589</v>
      </c>
      <c r="W345" s="8" t="s">
        <v>2620</v>
      </c>
      <c r="X345" s="19" t="s">
        <v>2695</v>
      </c>
      <c r="AA345" s="20">
        <v>1495723.97</v>
      </c>
      <c r="AB345" s="12">
        <f t="shared" si="5"/>
        <v>26725.06</v>
      </c>
      <c r="AC345" s="17">
        <f>ROUND(1.65586^(2*EXP(-((Таблица1[[#This Row],[Площадь, кв.м]]/200)^2))-1),4)</f>
        <v>0.85170000000000001</v>
      </c>
      <c r="AD3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0.77</v>
      </c>
      <c r="AF345" s="21">
        <v>1</v>
      </c>
      <c r="AG3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17526.534899999999</v>
      </c>
      <c r="AH345" s="34">
        <f>ROUND(Таблица1[[#This Row],[УПКС]]*Таблица1[[#This Row],[Площадь, кв.м]],2)</f>
        <v>3636755.99</v>
      </c>
      <c r="AI345" s="14">
        <f>Таблица1[[#This Row],[Кадастровая стоимость, руб]]/Таблица1[[#This Row],[Действ. КС]]</f>
        <v>2.4314352533910388</v>
      </c>
      <c r="AJ345" s="20" t="s">
        <v>3996</v>
      </c>
      <c r="AK345" s="20" t="s">
        <v>3997</v>
      </c>
      <c r="AL345" s="20" t="s">
        <v>3998</v>
      </c>
      <c r="AM345" s="8" t="s">
        <v>3984</v>
      </c>
      <c r="AN345" s="8" t="s">
        <v>4036</v>
      </c>
      <c r="AO345" s="46" t="s">
        <v>4013</v>
      </c>
    </row>
    <row r="346" spans="1:41" x14ac:dyDescent="0.25">
      <c r="A346" s="1" t="s">
        <v>831</v>
      </c>
      <c r="B346" s="1" t="s">
        <v>17</v>
      </c>
      <c r="C346" s="1" t="s">
        <v>3981</v>
      </c>
      <c r="D346" s="1" t="s">
        <v>1293</v>
      </c>
      <c r="E346" s="16">
        <v>204002000000</v>
      </c>
      <c r="F346" s="16" t="s">
        <v>1005</v>
      </c>
      <c r="G346" s="8" t="s">
        <v>201</v>
      </c>
      <c r="H346" s="1">
        <v>2</v>
      </c>
      <c r="I346" s="1" t="s">
        <v>1351</v>
      </c>
      <c r="J346" s="1">
        <v>202</v>
      </c>
      <c r="K346" s="1" t="s">
        <v>1352</v>
      </c>
      <c r="L346" s="1">
        <v>61001002001</v>
      </c>
      <c r="M346" s="1" t="s">
        <v>1363</v>
      </c>
      <c r="N346" s="8">
        <v>1933</v>
      </c>
      <c r="O346" s="8">
        <v>84.2</v>
      </c>
      <c r="P346" s="8" t="s">
        <v>4009</v>
      </c>
      <c r="Q3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6" s="8" t="s">
        <v>3891</v>
      </c>
      <c r="S346" s="8" t="s">
        <v>2153</v>
      </c>
      <c r="T346" s="8" t="s">
        <v>1382</v>
      </c>
      <c r="U346" s="18"/>
      <c r="V346" s="1" t="s">
        <v>2589</v>
      </c>
      <c r="W346" s="8" t="s">
        <v>2620</v>
      </c>
      <c r="X346" s="19" t="s">
        <v>2713</v>
      </c>
      <c r="AA346" s="20">
        <v>613751.72</v>
      </c>
      <c r="AB346" s="12">
        <f t="shared" si="5"/>
        <v>26725.06</v>
      </c>
      <c r="AC346" s="17">
        <f>ROUND(1.65586^(2*EXP(-((Таблица1[[#This Row],[Площадь, кв.м]]/200)^2))-1),4)</f>
        <v>1.4056</v>
      </c>
      <c r="AD3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346" s="21">
        <v>1</v>
      </c>
      <c r="AG3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11269.4233</v>
      </c>
      <c r="AH346" s="34">
        <f>ROUND(Таблица1[[#This Row],[УПКС]]*Таблица1[[#This Row],[Площадь, кв.м]],2)</f>
        <v>948885.44</v>
      </c>
      <c r="AI346" s="14">
        <f>Таблица1[[#This Row],[Кадастровая стоимость, руб]]/Таблица1[[#This Row],[Действ. КС]]</f>
        <v>1.5460411907277425</v>
      </c>
      <c r="AJ346" s="20" t="s">
        <v>3996</v>
      </c>
      <c r="AK346" s="20" t="s">
        <v>3997</v>
      </c>
      <c r="AL346" s="20" t="s">
        <v>3998</v>
      </c>
      <c r="AM346" s="8" t="s">
        <v>3984</v>
      </c>
      <c r="AN346" s="8" t="s">
        <v>4036</v>
      </c>
      <c r="AO346" s="46" t="s">
        <v>4013</v>
      </c>
    </row>
    <row r="347" spans="1:41" x14ac:dyDescent="0.25">
      <c r="A347" s="1" t="s">
        <v>951</v>
      </c>
      <c r="B347" s="1" t="s">
        <v>17</v>
      </c>
      <c r="C347" s="1" t="s">
        <v>3981</v>
      </c>
      <c r="D347" s="1" t="s">
        <v>1293</v>
      </c>
      <c r="E347" s="16">
        <v>204002000000</v>
      </c>
      <c r="F347" s="16" t="s">
        <v>1005</v>
      </c>
      <c r="G347" s="8" t="s">
        <v>201</v>
      </c>
      <c r="H347" s="1">
        <v>2</v>
      </c>
      <c r="I347" s="1" t="s">
        <v>1351</v>
      </c>
      <c r="J347" s="1">
        <v>202</v>
      </c>
      <c r="K347" s="1" t="s">
        <v>1352</v>
      </c>
      <c r="L347" s="1">
        <v>61001002001</v>
      </c>
      <c r="M347" s="1" t="s">
        <v>1363</v>
      </c>
      <c r="N347" s="8">
        <v>1987</v>
      </c>
      <c r="O347" s="8">
        <v>116.4</v>
      </c>
      <c r="P347" s="8" t="s">
        <v>4009</v>
      </c>
      <c r="Q3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7" s="8" t="s">
        <v>3891</v>
      </c>
      <c r="S347" s="8" t="s">
        <v>2269</v>
      </c>
      <c r="T347" s="8" t="s">
        <v>1382</v>
      </c>
      <c r="V347" s="1" t="s">
        <v>2589</v>
      </c>
      <c r="W347" s="8" t="s">
        <v>2620</v>
      </c>
      <c r="X347" s="19" t="s">
        <v>2904</v>
      </c>
      <c r="AA347" s="20">
        <v>1048599.3700000001</v>
      </c>
      <c r="AB347" s="12">
        <f t="shared" si="5"/>
        <v>26725.06</v>
      </c>
      <c r="AC347" s="17">
        <f>ROUND(1.65586^(2*EXP(-((Таблица1[[#This Row],[Площадь, кв.м]]/200)^2))-1),4)</f>
        <v>1.2393000000000001</v>
      </c>
      <c r="AD3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0.75</v>
      </c>
      <c r="AF347" s="21">
        <v>1</v>
      </c>
      <c r="AG3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24840.275099999999</v>
      </c>
      <c r="AH347" s="34">
        <f>ROUND(Таблица1[[#This Row],[УПКС]]*Таблица1[[#This Row],[Площадь, кв.м]],2)</f>
        <v>2891408.02</v>
      </c>
      <c r="AI347" s="14">
        <f>Таблица1[[#This Row],[Кадастровая стоимость, руб]]/Таблица1[[#This Row],[Действ. КС]]</f>
        <v>2.7574001117318998</v>
      </c>
      <c r="AJ347" s="20" t="s">
        <v>3996</v>
      </c>
      <c r="AK347" s="20" t="s">
        <v>3997</v>
      </c>
      <c r="AL347" s="20" t="s">
        <v>3998</v>
      </c>
      <c r="AM347" s="8" t="s">
        <v>3984</v>
      </c>
      <c r="AN347" s="8" t="s">
        <v>4036</v>
      </c>
      <c r="AO347" s="46" t="s">
        <v>4013</v>
      </c>
    </row>
    <row r="348" spans="1:41" x14ac:dyDescent="0.25">
      <c r="A348" s="1" t="s">
        <v>859</v>
      </c>
      <c r="B348" s="1" t="s">
        <v>17</v>
      </c>
      <c r="C348" s="1" t="s">
        <v>3981</v>
      </c>
      <c r="D348" s="1" t="s">
        <v>1293</v>
      </c>
      <c r="E348" s="16">
        <v>204002000000</v>
      </c>
      <c r="F348" s="16" t="s">
        <v>1005</v>
      </c>
      <c r="G348" s="8" t="s">
        <v>201</v>
      </c>
      <c r="H348" s="1">
        <v>2</v>
      </c>
      <c r="I348" s="1" t="s">
        <v>1351</v>
      </c>
      <c r="J348" s="1">
        <v>202</v>
      </c>
      <c r="K348" s="1" t="s">
        <v>1352</v>
      </c>
      <c r="L348" s="1">
        <v>61001002001</v>
      </c>
      <c r="M348" s="1" t="s">
        <v>1363</v>
      </c>
      <c r="N348" s="8">
        <v>1952</v>
      </c>
      <c r="O348" s="8">
        <v>90.7</v>
      </c>
      <c r="P348" s="8" t="s">
        <v>4009</v>
      </c>
      <c r="Q3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8" s="8" t="s">
        <v>3891</v>
      </c>
      <c r="S348" s="8" t="s">
        <v>2179</v>
      </c>
      <c r="T348" s="8" t="s">
        <v>1382</v>
      </c>
      <c r="V348" s="1" t="s">
        <v>2589</v>
      </c>
      <c r="W348" s="8" t="s">
        <v>2620</v>
      </c>
      <c r="X348" s="19" t="s">
        <v>2724</v>
      </c>
      <c r="AA348" s="20">
        <v>653532.38</v>
      </c>
      <c r="AB348" s="12">
        <f t="shared" si="5"/>
        <v>26725.06</v>
      </c>
      <c r="AC348" s="17">
        <f>ROUND(1.65586^(2*EXP(-((Таблица1[[#This Row],[Площадь, кв.м]]/200)^2))-1),4)</f>
        <v>1.3728</v>
      </c>
      <c r="AD3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48" s="21">
        <v>1</v>
      </c>
      <c r="AG3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11740.212</v>
      </c>
      <c r="AH348" s="34">
        <f>ROUND(Таблица1[[#This Row],[УПКС]]*Таблица1[[#This Row],[Площадь, кв.м]],2)</f>
        <v>1064837.23</v>
      </c>
      <c r="AI348" s="14">
        <f>Таблица1[[#This Row],[Кадастровая стоимость, руб]]/Таблица1[[#This Row],[Действ. КС]]</f>
        <v>1.6293564979901991</v>
      </c>
      <c r="AJ348" s="20" t="s">
        <v>3996</v>
      </c>
      <c r="AK348" s="20" t="s">
        <v>3997</v>
      </c>
      <c r="AL348" s="20" t="s">
        <v>3998</v>
      </c>
      <c r="AM348" s="8" t="s">
        <v>3984</v>
      </c>
      <c r="AN348" s="8" t="s">
        <v>4036</v>
      </c>
      <c r="AO348" s="46" t="s">
        <v>4013</v>
      </c>
    </row>
    <row r="349" spans="1:41" x14ac:dyDescent="0.25">
      <c r="A349" s="1" t="s">
        <v>683</v>
      </c>
      <c r="B349" s="1" t="s">
        <v>17</v>
      </c>
      <c r="C349" s="1" t="s">
        <v>3981</v>
      </c>
      <c r="D349" s="1" t="s">
        <v>1293</v>
      </c>
      <c r="E349" s="16">
        <v>204002000000</v>
      </c>
      <c r="F349" s="16" t="s">
        <v>1005</v>
      </c>
      <c r="G349" s="8" t="s">
        <v>201</v>
      </c>
      <c r="H349" s="1">
        <v>2</v>
      </c>
      <c r="I349" s="1" t="s">
        <v>1351</v>
      </c>
      <c r="J349" s="1">
        <v>202</v>
      </c>
      <c r="K349" s="1" t="s">
        <v>1352</v>
      </c>
      <c r="L349" s="1">
        <v>61001002001</v>
      </c>
      <c r="M349" s="1" t="s">
        <v>1363</v>
      </c>
      <c r="N349" s="8">
        <v>1965</v>
      </c>
      <c r="O349" s="8">
        <v>63.3</v>
      </c>
      <c r="P349" s="8" t="s">
        <v>4009</v>
      </c>
      <c r="Q3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49" s="8" t="s">
        <v>3891</v>
      </c>
      <c r="S349" s="8" t="s">
        <v>2015</v>
      </c>
      <c r="T349" s="8" t="s">
        <v>1382</v>
      </c>
      <c r="V349" s="1" t="s">
        <v>2589</v>
      </c>
      <c r="W349" s="8" t="s">
        <v>2620</v>
      </c>
      <c r="X349" s="19" t="s">
        <v>2722</v>
      </c>
      <c r="AA349" s="20">
        <v>461407.17</v>
      </c>
      <c r="AB349" s="12">
        <f t="shared" si="5"/>
        <v>26725.06</v>
      </c>
      <c r="AC349" s="17">
        <f>ROUND(1.65586^(2*EXP(-((Таблица1[[#This Row],[Площадь, кв.м]]/200)^2))-1),4)</f>
        <v>1.5041</v>
      </c>
      <c r="AD3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349" s="21">
        <v>1</v>
      </c>
      <c r="AG3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14872.950199999999</v>
      </c>
      <c r="AH349" s="34">
        <f>ROUND(Таблица1[[#This Row],[УПКС]]*Таблица1[[#This Row],[Площадь, кв.м]],2)</f>
        <v>941457.75</v>
      </c>
      <c r="AI349" s="14">
        <f>Таблица1[[#This Row],[Кадастровая стоимость, руб]]/Таблица1[[#This Row],[Действ. КС]]</f>
        <v>2.0404055489644861</v>
      </c>
      <c r="AJ349" s="20" t="s">
        <v>3996</v>
      </c>
      <c r="AK349" s="20" t="s">
        <v>3997</v>
      </c>
      <c r="AL349" s="20" t="s">
        <v>3998</v>
      </c>
      <c r="AM349" s="8" t="s">
        <v>3984</v>
      </c>
      <c r="AN349" s="8" t="s">
        <v>4036</v>
      </c>
      <c r="AO349" s="46" t="s">
        <v>4013</v>
      </c>
    </row>
    <row r="350" spans="1:41" x14ac:dyDescent="0.25">
      <c r="A350" s="1" t="s">
        <v>110</v>
      </c>
      <c r="B350" s="1" t="s">
        <v>56</v>
      </c>
      <c r="C350" s="1" t="s">
        <v>3981</v>
      </c>
      <c r="D350" s="1" t="s">
        <v>1293</v>
      </c>
      <c r="E350" s="16">
        <v>204003000000</v>
      </c>
      <c r="F350" s="16" t="s">
        <v>1339</v>
      </c>
      <c r="G350" s="24" t="s">
        <v>1338</v>
      </c>
      <c r="H350" s="1">
        <v>2</v>
      </c>
      <c r="I350" s="1" t="s">
        <v>1349</v>
      </c>
      <c r="J350" s="1">
        <v>201</v>
      </c>
      <c r="K350" s="1" t="s">
        <v>1350</v>
      </c>
      <c r="L350" s="1">
        <v>61001002001</v>
      </c>
      <c r="M350" s="1" t="s">
        <v>1363</v>
      </c>
      <c r="N350" s="8">
        <v>1990</v>
      </c>
      <c r="O350" s="8">
        <v>243.6</v>
      </c>
      <c r="P350" s="8" t="s">
        <v>4009</v>
      </c>
      <c r="Q3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0" s="8" t="s">
        <v>3891</v>
      </c>
      <c r="S350" s="8" t="s">
        <v>1470</v>
      </c>
      <c r="T350" s="8" t="s">
        <v>1382</v>
      </c>
      <c r="U350" s="18"/>
      <c r="V350" s="1" t="s">
        <v>2589</v>
      </c>
      <c r="W350" s="8" t="s">
        <v>2620</v>
      </c>
      <c r="X350" s="19" t="s">
        <v>2733</v>
      </c>
      <c r="AA350" s="20">
        <v>8266967.9400000004</v>
      </c>
      <c r="AB350" s="12">
        <f t="shared" si="5"/>
        <v>26725.06</v>
      </c>
      <c r="AC350" s="17">
        <f>ROUND(1.65586^(2*EXP(-((Таблица1[[#This Row],[Площадь, кв.м]]/200)^2))-1),4)</f>
        <v>0.75919999999999999</v>
      </c>
      <c r="AD3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350" s="21">
        <v>1</v>
      </c>
      <c r="AG3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16231.732400000001</v>
      </c>
      <c r="AH350" s="34">
        <f>ROUND(Таблица1[[#This Row],[УПКС]]*Таблица1[[#This Row],[Площадь, кв.м]],2)</f>
        <v>3954050.01</v>
      </c>
      <c r="AI350" s="14">
        <f>Таблица1[[#This Row],[Кадастровая стоимость, руб]]/Таблица1[[#This Row],[Действ. КС]]</f>
        <v>0.47829507005442667</v>
      </c>
      <c r="AJ350" s="20" t="s">
        <v>3996</v>
      </c>
      <c r="AK350" s="20" t="s">
        <v>3997</v>
      </c>
      <c r="AL350" s="20" t="s">
        <v>3998</v>
      </c>
      <c r="AM350" s="8" t="s">
        <v>3984</v>
      </c>
      <c r="AN350" s="8" t="s">
        <v>4036</v>
      </c>
      <c r="AO350" s="46" t="s">
        <v>4013</v>
      </c>
    </row>
    <row r="351" spans="1:41" x14ac:dyDescent="0.25">
      <c r="A351" s="1" t="s">
        <v>1013</v>
      </c>
      <c r="B351" s="1" t="s">
        <v>77</v>
      </c>
      <c r="C351" s="1" t="s">
        <v>3981</v>
      </c>
      <c r="D351" s="1" t="s">
        <v>1293</v>
      </c>
      <c r="E351" s="16">
        <v>204002000000</v>
      </c>
      <c r="F351" s="16" t="s">
        <v>1005</v>
      </c>
      <c r="G351" s="8" t="s">
        <v>201</v>
      </c>
      <c r="H351" s="1">
        <v>2</v>
      </c>
      <c r="I351" s="1" t="s">
        <v>1351</v>
      </c>
      <c r="J351" s="1">
        <v>202</v>
      </c>
      <c r="K351" s="1" t="s">
        <v>1352</v>
      </c>
      <c r="L351" s="1">
        <v>61001002000</v>
      </c>
      <c r="M351" s="1" t="s">
        <v>1364</v>
      </c>
      <c r="N351" s="8">
        <v>1983</v>
      </c>
      <c r="O351" s="8">
        <v>144.1</v>
      </c>
      <c r="P351" s="8" t="s">
        <v>4009</v>
      </c>
      <c r="Q3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1" s="8" t="s">
        <v>3891</v>
      </c>
      <c r="S351" s="8" t="s">
        <v>2330</v>
      </c>
      <c r="T351" s="8" t="s">
        <v>1382</v>
      </c>
      <c r="V351" s="1" t="s">
        <v>2589</v>
      </c>
      <c r="W351" s="8" t="s">
        <v>2620</v>
      </c>
      <c r="X351" s="19" t="s">
        <v>2838</v>
      </c>
      <c r="AA351" s="20">
        <v>5642414.1799999997</v>
      </c>
      <c r="AB351" s="12">
        <f t="shared" si="5"/>
        <v>26725.06</v>
      </c>
      <c r="AC351" s="17">
        <f>ROUND(1.65586^(2*EXP(-((Таблица1[[#This Row],[Площадь, кв.м]]/200)^2))-1),4)</f>
        <v>1.1006</v>
      </c>
      <c r="AD3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0.68</v>
      </c>
      <c r="AF351" s="21">
        <v>1</v>
      </c>
      <c r="AG3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20001.2487</v>
      </c>
      <c r="AH351" s="34">
        <f>ROUND(Таблица1[[#This Row],[УПКС]]*Таблица1[[#This Row],[Площадь, кв.м]],2)</f>
        <v>2882179.94</v>
      </c>
      <c r="AI351" s="14">
        <f>Таблица1[[#This Row],[Кадастровая стоимость, руб]]/Таблица1[[#This Row],[Действ. КС]]</f>
        <v>0.51080616347097019</v>
      </c>
      <c r="AJ351" s="20" t="s">
        <v>3996</v>
      </c>
      <c r="AK351" s="20" t="s">
        <v>3997</v>
      </c>
      <c r="AL351" s="20" t="s">
        <v>3998</v>
      </c>
      <c r="AM351" s="8" t="s">
        <v>3984</v>
      </c>
      <c r="AN351" s="8" t="s">
        <v>4036</v>
      </c>
      <c r="AO351" s="46" t="s">
        <v>4013</v>
      </c>
    </row>
    <row r="352" spans="1:41" x14ac:dyDescent="0.25">
      <c r="A352" s="1" t="s">
        <v>177</v>
      </c>
      <c r="B352" s="1" t="s">
        <v>56</v>
      </c>
      <c r="C352" s="1" t="s">
        <v>3981</v>
      </c>
      <c r="D352" s="1" t="s">
        <v>1293</v>
      </c>
      <c r="E352" s="16">
        <v>204002000000</v>
      </c>
      <c r="F352" s="16" t="s">
        <v>1005</v>
      </c>
      <c r="G352" s="8" t="s">
        <v>201</v>
      </c>
      <c r="H352" s="1">
        <v>2</v>
      </c>
      <c r="I352" s="1" t="s">
        <v>1351</v>
      </c>
      <c r="J352" s="1">
        <v>202</v>
      </c>
      <c r="K352" s="1" t="s">
        <v>1352</v>
      </c>
      <c r="L352" s="1">
        <v>61001003000</v>
      </c>
      <c r="M352" s="1" t="s">
        <v>1359</v>
      </c>
      <c r="N352" s="8">
        <v>1952</v>
      </c>
      <c r="O352" s="8">
        <v>104.5</v>
      </c>
      <c r="P352" s="8" t="s">
        <v>4009</v>
      </c>
      <c r="Q3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2" s="8" t="s">
        <v>3891</v>
      </c>
      <c r="S352" s="8" t="s">
        <v>1532</v>
      </c>
      <c r="T352" s="8" t="s">
        <v>1382</v>
      </c>
      <c r="V352" s="1" t="s">
        <v>2589</v>
      </c>
      <c r="W352" s="8" t="s">
        <v>2620</v>
      </c>
      <c r="X352" s="19" t="s">
        <v>2758</v>
      </c>
      <c r="AA352" s="20">
        <v>4871122.25</v>
      </c>
      <c r="AB352" s="12">
        <f t="shared" si="5"/>
        <v>26725.06</v>
      </c>
      <c r="AC352" s="17">
        <f>ROUND(1.65586^(2*EXP(-((Таблица1[[#This Row],[Площадь, кв.м]]/200)^2))-1),4)</f>
        <v>1.3012999999999999</v>
      </c>
      <c r="AD3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52" s="21">
        <v>1</v>
      </c>
      <c r="AG3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11128.7426</v>
      </c>
      <c r="AH352" s="34">
        <f>ROUND(Таблица1[[#This Row],[УПКС]]*Таблица1[[#This Row],[Площадь, кв.м]],2)</f>
        <v>1162953.6000000001</v>
      </c>
      <c r="AI352" s="14">
        <f>Таблица1[[#This Row],[Кадастровая стоимость, руб]]/Таблица1[[#This Row],[Действ. КС]]</f>
        <v>0.23874449055348593</v>
      </c>
      <c r="AJ352" s="20" t="s">
        <v>3996</v>
      </c>
      <c r="AK352" s="20" t="s">
        <v>3997</v>
      </c>
      <c r="AL352" s="20" t="s">
        <v>3998</v>
      </c>
      <c r="AM352" s="8" t="s">
        <v>3984</v>
      </c>
      <c r="AN352" s="8" t="s">
        <v>4036</v>
      </c>
      <c r="AO352" s="46" t="s">
        <v>4013</v>
      </c>
    </row>
    <row r="353" spans="1:41" x14ac:dyDescent="0.25">
      <c r="A353" s="1" t="s">
        <v>1079</v>
      </c>
      <c r="B353" s="1" t="s">
        <v>21</v>
      </c>
      <c r="C353" s="1" t="s">
        <v>3981</v>
      </c>
      <c r="D353" s="1" t="s">
        <v>1293</v>
      </c>
      <c r="E353" s="16">
        <v>204002000000</v>
      </c>
      <c r="F353" s="16" t="s">
        <v>1005</v>
      </c>
      <c r="G353" s="8" t="s">
        <v>201</v>
      </c>
      <c r="H353" s="1">
        <v>2</v>
      </c>
      <c r="I353" s="1" t="s">
        <v>1351</v>
      </c>
      <c r="J353" s="1">
        <v>202</v>
      </c>
      <c r="K353" s="1" t="s">
        <v>1352</v>
      </c>
      <c r="L353" s="1">
        <v>61001002001</v>
      </c>
      <c r="M353" s="1" t="s">
        <v>1363</v>
      </c>
      <c r="N353" s="8">
        <v>1995</v>
      </c>
      <c r="O353" s="8">
        <v>225</v>
      </c>
      <c r="P353" s="8" t="s">
        <v>4009</v>
      </c>
      <c r="Q3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3" s="8" t="s">
        <v>3891</v>
      </c>
      <c r="S353" s="8" t="s">
        <v>2394</v>
      </c>
      <c r="T353" s="8" t="s">
        <v>1382</v>
      </c>
      <c r="V353" s="1" t="s">
        <v>2589</v>
      </c>
      <c r="W353" s="8" t="s">
        <v>2620</v>
      </c>
      <c r="X353" s="19" t="s">
        <v>2775</v>
      </c>
      <c r="AA353" s="20">
        <v>3108582.95</v>
      </c>
      <c r="AB353" s="12">
        <f t="shared" si="5"/>
        <v>26725.06</v>
      </c>
      <c r="AC353" s="17">
        <f>ROUND(1.65586^(2*EXP(-((Таблица1[[#This Row],[Площадь, кв.м]]/200)^2))-1),4)</f>
        <v>0.80269999999999997</v>
      </c>
      <c r="AD3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353" s="21">
        <v>1</v>
      </c>
      <c r="AG3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18663.418900000001</v>
      </c>
      <c r="AH353" s="34">
        <f>ROUND(Таблица1[[#This Row],[УПКС]]*Таблица1[[#This Row],[Площадь, кв.м]],2)</f>
        <v>4199269.25</v>
      </c>
      <c r="AI353" s="14">
        <f>Таблица1[[#This Row],[Кадастровая стоимость, руб]]/Таблица1[[#This Row],[Действ. КС]]</f>
        <v>1.3508628585896347</v>
      </c>
      <c r="AJ353" s="20" t="s">
        <v>3996</v>
      </c>
      <c r="AK353" s="20" t="s">
        <v>3997</v>
      </c>
      <c r="AL353" s="20" t="s">
        <v>3998</v>
      </c>
      <c r="AM353" s="8" t="s">
        <v>3984</v>
      </c>
      <c r="AN353" s="8" t="s">
        <v>4036</v>
      </c>
      <c r="AO353" s="46" t="s">
        <v>4013</v>
      </c>
    </row>
    <row r="354" spans="1:41" x14ac:dyDescent="0.25">
      <c r="A354" s="1" t="s">
        <v>80</v>
      </c>
      <c r="B354" s="1" t="s">
        <v>56</v>
      </c>
      <c r="C354" s="1" t="s">
        <v>3981</v>
      </c>
      <c r="D354" s="1" t="s">
        <v>1293</v>
      </c>
      <c r="E354" s="16">
        <v>204002000000</v>
      </c>
      <c r="F354" s="16" t="s">
        <v>1005</v>
      </c>
      <c r="G354" s="8" t="s">
        <v>1338</v>
      </c>
      <c r="H354" s="1">
        <v>2</v>
      </c>
      <c r="I354" s="1" t="s">
        <v>1349</v>
      </c>
      <c r="J354" s="1">
        <v>201</v>
      </c>
      <c r="K354" s="1" t="s">
        <v>1350</v>
      </c>
      <c r="L354" s="1">
        <v>61001002001</v>
      </c>
      <c r="M354" s="1" t="s">
        <v>1363</v>
      </c>
      <c r="N354" s="8">
        <v>1984</v>
      </c>
      <c r="O354" s="8">
        <v>77.8</v>
      </c>
      <c r="P354" s="8" t="s">
        <v>4009</v>
      </c>
      <c r="Q3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4" s="8" t="s">
        <v>3891</v>
      </c>
      <c r="S354" s="8" t="s">
        <v>1445</v>
      </c>
      <c r="T354" s="8" t="s">
        <v>1382</v>
      </c>
      <c r="V354" s="1" t="s">
        <v>2589</v>
      </c>
      <c r="W354" s="8" t="s">
        <v>2620</v>
      </c>
      <c r="X354" s="19" t="s">
        <v>2723</v>
      </c>
      <c r="AA354" s="20">
        <v>3546131.78</v>
      </c>
      <c r="AB354" s="12">
        <f t="shared" si="5"/>
        <v>26725.06</v>
      </c>
      <c r="AC354" s="17">
        <f>ROUND(1.65586^(2*EXP(-((Таблица1[[#This Row],[Площадь, кв.м]]/200)^2))-1),4)</f>
        <v>1.4372</v>
      </c>
      <c r="AD3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</v>
      </c>
      <c r="AF354" s="21">
        <v>1</v>
      </c>
      <c r="AG3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26886.4794</v>
      </c>
      <c r="AH354" s="34">
        <f>ROUND(Таблица1[[#This Row],[УПКС]]*Таблица1[[#This Row],[Площадь, кв.м]],2)</f>
        <v>2091768.1</v>
      </c>
      <c r="AI354" s="14">
        <f>Таблица1[[#This Row],[Кадастровая стоимость, руб]]/Таблица1[[#This Row],[Действ. КС]]</f>
        <v>0.58987319980533837</v>
      </c>
      <c r="AJ354" s="20" t="s">
        <v>3996</v>
      </c>
      <c r="AK354" s="20" t="s">
        <v>3997</v>
      </c>
      <c r="AL354" s="20" t="s">
        <v>3998</v>
      </c>
      <c r="AM354" s="8" t="s">
        <v>3984</v>
      </c>
      <c r="AN354" s="8" t="s">
        <v>4036</v>
      </c>
      <c r="AO354" s="46" t="s">
        <v>4013</v>
      </c>
    </row>
    <row r="355" spans="1:41" x14ac:dyDescent="0.25">
      <c r="A355" s="1" t="s">
        <v>297</v>
      </c>
      <c r="B355" s="1" t="s">
        <v>17</v>
      </c>
      <c r="C355" s="1" t="s">
        <v>3981</v>
      </c>
      <c r="D355" s="1" t="s">
        <v>1293</v>
      </c>
      <c r="E355" s="16">
        <v>204002000000</v>
      </c>
      <c r="F355" s="16" t="s">
        <v>1005</v>
      </c>
      <c r="G355" s="8" t="s">
        <v>201</v>
      </c>
      <c r="H355" s="1">
        <v>2</v>
      </c>
      <c r="I355" s="1" t="s">
        <v>1351</v>
      </c>
      <c r="J355" s="1">
        <v>202</v>
      </c>
      <c r="K355" s="1" t="s">
        <v>1352</v>
      </c>
      <c r="L355" s="1">
        <v>61001006003</v>
      </c>
      <c r="M355" s="1" t="s">
        <v>1361</v>
      </c>
      <c r="N355" s="8">
        <v>1997</v>
      </c>
      <c r="O355" s="8">
        <v>170.1</v>
      </c>
      <c r="P355" s="8" t="s">
        <v>4009</v>
      </c>
      <c r="Q3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5" s="8" t="s">
        <v>3891</v>
      </c>
      <c r="S355" s="8" t="s">
        <v>1645</v>
      </c>
      <c r="T355" s="8" t="s">
        <v>1382</v>
      </c>
      <c r="V355" s="1" t="s">
        <v>2589</v>
      </c>
      <c r="W355" s="8" t="s">
        <v>2620</v>
      </c>
      <c r="X355" s="19" t="s">
        <v>2746</v>
      </c>
      <c r="AA355" s="20">
        <v>7692007.0499999998</v>
      </c>
      <c r="AB355" s="12">
        <f t="shared" si="5"/>
        <v>26725.06</v>
      </c>
      <c r="AC355" s="17">
        <f>ROUND(1.65586^(2*EXP(-((Таблица1[[#This Row],[Площадь, кв.м]]/200)^2))-1),4)</f>
        <v>0.98509999999999998</v>
      </c>
      <c r="AD3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355" s="21">
        <v>1</v>
      </c>
      <c r="AG3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23694.170900000001</v>
      </c>
      <c r="AH355" s="34">
        <f>ROUND(Таблица1[[#This Row],[УПКС]]*Таблица1[[#This Row],[Площадь, кв.м]],2)</f>
        <v>4030378.47</v>
      </c>
      <c r="AI355" s="14">
        <f>Таблица1[[#This Row],[Кадастровая стоимость, руб]]/Таблица1[[#This Row],[Действ. КС]]</f>
        <v>0.52396967966897534</v>
      </c>
      <c r="AJ355" s="20" t="s">
        <v>3996</v>
      </c>
      <c r="AK355" s="20" t="s">
        <v>3997</v>
      </c>
      <c r="AL355" s="20" t="s">
        <v>3998</v>
      </c>
      <c r="AM355" s="8" t="s">
        <v>3984</v>
      </c>
      <c r="AN355" s="8" t="s">
        <v>4036</v>
      </c>
      <c r="AO355" s="46" t="s">
        <v>4013</v>
      </c>
    </row>
    <row r="356" spans="1:41" x14ac:dyDescent="0.25">
      <c r="A356" s="1" t="s">
        <v>130</v>
      </c>
      <c r="B356" s="1" t="s">
        <v>21</v>
      </c>
      <c r="C356" s="1" t="s">
        <v>3981</v>
      </c>
      <c r="D356" s="1" t="s">
        <v>1293</v>
      </c>
      <c r="E356" s="16">
        <v>204002000000</v>
      </c>
      <c r="F356" s="16" t="s">
        <v>1005</v>
      </c>
      <c r="G356" s="8" t="s">
        <v>201</v>
      </c>
      <c r="H356" s="1">
        <v>2</v>
      </c>
      <c r="I356" s="1" t="s">
        <v>1351</v>
      </c>
      <c r="J356" s="1">
        <v>202</v>
      </c>
      <c r="K356" s="1" t="s">
        <v>1352</v>
      </c>
      <c r="L356" s="1">
        <v>61001008000</v>
      </c>
      <c r="M356" s="1" t="s">
        <v>1368</v>
      </c>
      <c r="N356" s="8">
        <v>1995</v>
      </c>
      <c r="O356" s="8">
        <v>41</v>
      </c>
      <c r="P356" s="8" t="s">
        <v>4009</v>
      </c>
      <c r="Q3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6" s="8" t="s">
        <v>3891</v>
      </c>
      <c r="S356" s="8" t="s">
        <v>1489</v>
      </c>
      <c r="T356" s="8" t="s">
        <v>1382</v>
      </c>
      <c r="V356" s="1" t="s">
        <v>2589</v>
      </c>
      <c r="W356" s="8" t="s">
        <v>2620</v>
      </c>
      <c r="X356" s="19" t="s">
        <v>2698</v>
      </c>
      <c r="Y356" s="8" t="s">
        <v>2586</v>
      </c>
      <c r="Z356" s="8" t="s">
        <v>2934</v>
      </c>
      <c r="AA356" s="20">
        <v>3737976.1</v>
      </c>
      <c r="AB356" s="12">
        <f t="shared" si="5"/>
        <v>26725.06</v>
      </c>
      <c r="AC356" s="17">
        <f>ROUND(1.65586^(2*EXP(-((Таблица1[[#This Row],[Площадь, кв.м]]/200)^2))-1),4)</f>
        <v>1.5885</v>
      </c>
      <c r="AD3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356" s="21">
        <v>1</v>
      </c>
      <c r="AG3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36933.899299999997</v>
      </c>
      <c r="AH356" s="34">
        <f>ROUND(Таблица1[[#This Row],[УПКС]]*Таблица1[[#This Row],[Площадь, кв.м]],2)</f>
        <v>1514289.87</v>
      </c>
      <c r="AI356" s="14">
        <f>Таблица1[[#This Row],[Кадастровая стоимость, руб]]/Таблица1[[#This Row],[Действ. КС]]</f>
        <v>0.4051095645047062</v>
      </c>
      <c r="AJ356" s="20" t="s">
        <v>3996</v>
      </c>
      <c r="AK356" s="20" t="s">
        <v>3997</v>
      </c>
      <c r="AL356" s="20" t="s">
        <v>3998</v>
      </c>
      <c r="AM356" s="8" t="s">
        <v>3984</v>
      </c>
      <c r="AN356" s="8" t="s">
        <v>4036</v>
      </c>
      <c r="AO356" s="46" t="s">
        <v>4013</v>
      </c>
    </row>
    <row r="357" spans="1:41" x14ac:dyDescent="0.25">
      <c r="A357" s="1" t="s">
        <v>494</v>
      </c>
      <c r="B357" s="1" t="s">
        <v>17</v>
      </c>
      <c r="C357" s="1" t="s">
        <v>3981</v>
      </c>
      <c r="D357" s="1" t="s">
        <v>1293</v>
      </c>
      <c r="E357" s="16">
        <v>204002000000</v>
      </c>
      <c r="F357" s="16" t="s">
        <v>1005</v>
      </c>
      <c r="G357" s="8" t="s">
        <v>201</v>
      </c>
      <c r="H357" s="1">
        <v>2</v>
      </c>
      <c r="I357" s="1" t="s">
        <v>1351</v>
      </c>
      <c r="J357" s="1">
        <v>202</v>
      </c>
      <c r="K357" s="1" t="s">
        <v>1352</v>
      </c>
      <c r="L357" s="1">
        <v>61001002001</v>
      </c>
      <c r="M357" s="1" t="s">
        <v>1363</v>
      </c>
      <c r="N357" s="8">
        <v>1954</v>
      </c>
      <c r="O357" s="8">
        <v>32.6</v>
      </c>
      <c r="P357" s="8" t="s">
        <v>4009</v>
      </c>
      <c r="Q3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7" s="8" t="s">
        <v>3891</v>
      </c>
      <c r="S357" s="8" t="s">
        <v>1835</v>
      </c>
      <c r="T357" s="8" t="s">
        <v>1382</v>
      </c>
      <c r="U357" s="18"/>
      <c r="V357" s="1" t="s">
        <v>2589</v>
      </c>
      <c r="W357" s="8" t="s">
        <v>2620</v>
      </c>
      <c r="X357" s="19" t="s">
        <v>2706</v>
      </c>
      <c r="AA357" s="20">
        <v>273081.44</v>
      </c>
      <c r="AB357" s="12">
        <f t="shared" si="5"/>
        <v>26725.06</v>
      </c>
      <c r="AC357" s="17">
        <f>ROUND(1.65586^(2*EXP(-((Таблица1[[#This Row],[Площадь, кв.м]]/200)^2))-1),4)</f>
        <v>1.6126</v>
      </c>
      <c r="AD3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357" s="21">
        <v>1</v>
      </c>
      <c r="AG3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14221.9545</v>
      </c>
      <c r="AH357" s="34">
        <f>ROUND(Таблица1[[#This Row],[УПКС]]*Таблица1[[#This Row],[Площадь, кв.м]],2)</f>
        <v>463635.72</v>
      </c>
      <c r="AI357" s="14">
        <f>Таблица1[[#This Row],[Кадастровая стоимость, руб]]/Таблица1[[#This Row],[Действ. КС]]</f>
        <v>1.6977928635501556</v>
      </c>
      <c r="AJ357" s="20" t="s">
        <v>3996</v>
      </c>
      <c r="AK357" s="20" t="s">
        <v>3997</v>
      </c>
      <c r="AL357" s="20" t="s">
        <v>3998</v>
      </c>
      <c r="AM357" s="8" t="s">
        <v>3984</v>
      </c>
      <c r="AN357" s="8" t="s">
        <v>4036</v>
      </c>
      <c r="AO357" s="46" t="s">
        <v>4013</v>
      </c>
    </row>
    <row r="358" spans="1:41" x14ac:dyDescent="0.25">
      <c r="A358" s="1" t="s">
        <v>926</v>
      </c>
      <c r="B358" s="1" t="s">
        <v>17</v>
      </c>
      <c r="C358" s="1" t="s">
        <v>3981</v>
      </c>
      <c r="D358" s="1" t="s">
        <v>1293</v>
      </c>
      <c r="E358" s="16">
        <v>204002000000</v>
      </c>
      <c r="F358" s="16" t="s">
        <v>1005</v>
      </c>
      <c r="G358" s="8" t="s">
        <v>201</v>
      </c>
      <c r="H358" s="1">
        <v>2</v>
      </c>
      <c r="I358" s="1" t="s">
        <v>1351</v>
      </c>
      <c r="J358" s="1">
        <v>202</v>
      </c>
      <c r="K358" s="1" t="s">
        <v>1352</v>
      </c>
      <c r="L358" s="1">
        <v>61001002000</v>
      </c>
      <c r="M358" s="1" t="s">
        <v>1364</v>
      </c>
      <c r="N358" s="8">
        <v>1981</v>
      </c>
      <c r="O358" s="8">
        <v>108.1</v>
      </c>
      <c r="P358" s="8" t="s">
        <v>4009</v>
      </c>
      <c r="Q3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8" s="8" t="s">
        <v>3891</v>
      </c>
      <c r="S358" s="8" t="s">
        <v>2245</v>
      </c>
      <c r="T358" s="8" t="s">
        <v>1382</v>
      </c>
      <c r="V358" s="1" t="s">
        <v>2589</v>
      </c>
      <c r="W358" s="8" t="s">
        <v>2620</v>
      </c>
      <c r="X358" s="19" t="s">
        <v>2717</v>
      </c>
      <c r="AA358" s="20">
        <v>422061.17</v>
      </c>
      <c r="AB358" s="12">
        <f t="shared" si="5"/>
        <v>26725.06</v>
      </c>
      <c r="AC358" s="17">
        <f>ROUND(1.65586^(2*EXP(-((Таблица1[[#This Row],[Площадь, кв.м]]/200)^2))-1),4)</f>
        <v>1.2825</v>
      </c>
      <c r="AD3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0.64</v>
      </c>
      <c r="AF358" s="21">
        <v>1</v>
      </c>
      <c r="AG3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21935.929199999999</v>
      </c>
      <c r="AH358" s="34">
        <f>ROUND(Таблица1[[#This Row],[УПКС]]*Таблица1[[#This Row],[Площадь, кв.м]],2)</f>
        <v>2371273.9500000002</v>
      </c>
      <c r="AI358" s="14">
        <f>Таблица1[[#This Row],[Кадастровая стоимость, руб]]/Таблица1[[#This Row],[Действ. КС]]</f>
        <v>5.6183181930713983</v>
      </c>
      <c r="AJ358" s="20" t="s">
        <v>3996</v>
      </c>
      <c r="AK358" s="20" t="s">
        <v>3997</v>
      </c>
      <c r="AL358" s="20" t="s">
        <v>3998</v>
      </c>
      <c r="AM358" s="8" t="s">
        <v>3984</v>
      </c>
      <c r="AN358" s="8" t="s">
        <v>4036</v>
      </c>
      <c r="AO358" s="46" t="s">
        <v>4013</v>
      </c>
    </row>
    <row r="359" spans="1:41" x14ac:dyDescent="0.25">
      <c r="A359" s="1" t="s">
        <v>589</v>
      </c>
      <c r="B359" s="1" t="s">
        <v>56</v>
      </c>
      <c r="C359" s="1" t="s">
        <v>3981</v>
      </c>
      <c r="D359" s="1" t="s">
        <v>1293</v>
      </c>
      <c r="E359" s="16">
        <v>204002000000</v>
      </c>
      <c r="F359" s="16" t="s">
        <v>1005</v>
      </c>
      <c r="G359" s="8" t="s">
        <v>201</v>
      </c>
      <c r="H359" s="1">
        <v>2</v>
      </c>
      <c r="I359" s="1" t="s">
        <v>1351</v>
      </c>
      <c r="J359" s="1">
        <v>202</v>
      </c>
      <c r="K359" s="1" t="s">
        <v>1352</v>
      </c>
      <c r="L359" s="1">
        <v>61001002001</v>
      </c>
      <c r="M359" s="1" t="s">
        <v>1363</v>
      </c>
      <c r="N359" s="8">
        <v>1957</v>
      </c>
      <c r="O359" s="8">
        <v>50.7</v>
      </c>
      <c r="P359" s="8" t="s">
        <v>4009</v>
      </c>
      <c r="Q3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59" s="8" t="s">
        <v>3891</v>
      </c>
      <c r="S359" s="8" t="s">
        <v>1924</v>
      </c>
      <c r="T359" s="8" t="s">
        <v>1382</v>
      </c>
      <c r="V359" s="1" t="s">
        <v>2589</v>
      </c>
      <c r="W359" s="8" t="s">
        <v>2620</v>
      </c>
      <c r="X359" s="19" t="s">
        <v>2710</v>
      </c>
      <c r="AA359" s="20">
        <v>2170696.16</v>
      </c>
      <c r="AB359" s="12">
        <f t="shared" si="5"/>
        <v>26725.06</v>
      </c>
      <c r="AC359" s="17">
        <f>ROUND(1.65586^(2*EXP(-((Таблица1[[#This Row],[Площадь, кв.м]]/200)^2))-1),4)</f>
        <v>1.5550999999999999</v>
      </c>
      <c r="AD3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359" s="21">
        <v>1</v>
      </c>
      <c r="AG3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14130.447899999999</v>
      </c>
      <c r="AH359" s="34">
        <f>ROUND(Таблица1[[#This Row],[УПКС]]*Таблица1[[#This Row],[Площадь, кв.м]],2)</f>
        <v>716413.71</v>
      </c>
      <c r="AI359" s="14">
        <f>Таблица1[[#This Row],[Кадастровая стоимость, руб]]/Таблица1[[#This Row],[Действ. КС]]</f>
        <v>0.3300386867593666</v>
      </c>
      <c r="AJ359" s="20" t="s">
        <v>3996</v>
      </c>
      <c r="AK359" s="20" t="s">
        <v>3997</v>
      </c>
      <c r="AL359" s="20" t="s">
        <v>3998</v>
      </c>
      <c r="AM359" s="8" t="s">
        <v>3984</v>
      </c>
      <c r="AN359" s="8" t="s">
        <v>4036</v>
      </c>
      <c r="AO359" s="46" t="s">
        <v>4013</v>
      </c>
    </row>
    <row r="360" spans="1:41" x14ac:dyDescent="0.25">
      <c r="A360" s="1" t="s">
        <v>95</v>
      </c>
      <c r="B360" s="1" t="s">
        <v>21</v>
      </c>
      <c r="C360" s="1" t="s">
        <v>3981</v>
      </c>
      <c r="D360" s="1" t="s">
        <v>1293</v>
      </c>
      <c r="E360" s="16">
        <v>204002000000</v>
      </c>
      <c r="F360" s="16" t="s">
        <v>1005</v>
      </c>
      <c r="G360" s="8" t="s">
        <v>1338</v>
      </c>
      <c r="H360" s="1">
        <v>2</v>
      </c>
      <c r="I360" s="1" t="s">
        <v>1349</v>
      </c>
      <c r="J360" s="1">
        <v>201</v>
      </c>
      <c r="K360" s="1" t="s">
        <v>1350</v>
      </c>
      <c r="L360" s="1">
        <v>61001002001</v>
      </c>
      <c r="M360" s="1" t="s">
        <v>1363</v>
      </c>
      <c r="N360" s="8">
        <v>1992</v>
      </c>
      <c r="O360" s="8">
        <v>118.7</v>
      </c>
      <c r="P360" s="8" t="s">
        <v>4009</v>
      </c>
      <c r="Q3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0" s="8" t="s">
        <v>3891</v>
      </c>
      <c r="S360" s="8" t="s">
        <v>1457</v>
      </c>
      <c r="T360" s="8" t="s">
        <v>1382</v>
      </c>
      <c r="V360" s="1" t="s">
        <v>2589</v>
      </c>
      <c r="W360" s="8" t="s">
        <v>2620</v>
      </c>
      <c r="X360" s="19" t="s">
        <v>2727</v>
      </c>
      <c r="AA360" s="20">
        <v>1425758.82</v>
      </c>
      <c r="AB360" s="12">
        <f t="shared" si="5"/>
        <v>26725.06</v>
      </c>
      <c r="AC360" s="17">
        <f>ROUND(1.65586^(2*EXP(-((Таблица1[[#This Row],[Площадь, кв.м]]/200)^2))-1),4)</f>
        <v>1.2274</v>
      </c>
      <c r="AD3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360" s="21">
        <v>1</v>
      </c>
      <c r="AG3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27225.9411</v>
      </c>
      <c r="AH360" s="34">
        <f>ROUND(Таблица1[[#This Row],[УПКС]]*Таблица1[[#This Row],[Площадь, кв.м]],2)</f>
        <v>3231719.21</v>
      </c>
      <c r="AI360" s="14">
        <f>Таблица1[[#This Row],[Кадастровая стоимость, руб]]/Таблица1[[#This Row],[Действ. КС]]</f>
        <v>2.2666661181868051</v>
      </c>
      <c r="AJ360" s="20" t="s">
        <v>3996</v>
      </c>
      <c r="AK360" s="20" t="s">
        <v>3997</v>
      </c>
      <c r="AL360" s="20" t="s">
        <v>3998</v>
      </c>
      <c r="AM360" s="8" t="s">
        <v>3984</v>
      </c>
      <c r="AN360" s="8" t="s">
        <v>4036</v>
      </c>
      <c r="AO360" s="46" t="s">
        <v>4013</v>
      </c>
    </row>
    <row r="361" spans="1:41" x14ac:dyDescent="0.25">
      <c r="A361" s="1" t="s">
        <v>1014</v>
      </c>
      <c r="B361" s="1" t="s">
        <v>21</v>
      </c>
      <c r="C361" s="1" t="s">
        <v>3981</v>
      </c>
      <c r="D361" s="1" t="s">
        <v>1293</v>
      </c>
      <c r="E361" s="16">
        <v>204002000000</v>
      </c>
      <c r="F361" s="16" t="s">
        <v>1005</v>
      </c>
      <c r="G361" s="8" t="s">
        <v>201</v>
      </c>
      <c r="H361" s="1">
        <v>2</v>
      </c>
      <c r="I361" s="1" t="s">
        <v>1351</v>
      </c>
      <c r="J361" s="1">
        <v>202</v>
      </c>
      <c r="K361" s="1" t="s">
        <v>1352</v>
      </c>
      <c r="L361" s="1">
        <v>61001002001</v>
      </c>
      <c r="M361" s="1" t="s">
        <v>1363</v>
      </c>
      <c r="N361" s="8">
        <v>1995</v>
      </c>
      <c r="O361" s="8">
        <v>145.30000000000001</v>
      </c>
      <c r="P361" s="8" t="s">
        <v>4009</v>
      </c>
      <c r="Q3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1" s="8" t="s">
        <v>3891</v>
      </c>
      <c r="S361" s="8" t="s">
        <v>2331</v>
      </c>
      <c r="T361" s="8" t="s">
        <v>1382</v>
      </c>
      <c r="V361" s="1" t="s">
        <v>2589</v>
      </c>
      <c r="W361" s="8" t="s">
        <v>2620</v>
      </c>
      <c r="X361" s="19" t="s">
        <v>2729</v>
      </c>
      <c r="AA361" s="20">
        <v>2007052.82</v>
      </c>
      <c r="AB361" s="12">
        <f t="shared" si="5"/>
        <v>26725.06</v>
      </c>
      <c r="AC361" s="17">
        <f>ROUND(1.65586^(2*EXP(-((Таблица1[[#This Row],[Площадь, кв.м]]/200)^2))-1),4)</f>
        <v>1.0949</v>
      </c>
      <c r="AD3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361" s="21">
        <v>1</v>
      </c>
      <c r="AG3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25457.3033</v>
      </c>
      <c r="AH361" s="34">
        <f>ROUND(Таблица1[[#This Row],[УПКС]]*Таблица1[[#This Row],[Площадь, кв.м]],2)</f>
        <v>3698946.17</v>
      </c>
      <c r="AI361" s="14">
        <f>Таблица1[[#This Row],[Кадастровая стоимость, руб]]/Таблица1[[#This Row],[Действ. КС]]</f>
        <v>1.8429740030459187</v>
      </c>
      <c r="AJ361" s="20" t="s">
        <v>3996</v>
      </c>
      <c r="AK361" s="20" t="s">
        <v>3997</v>
      </c>
      <c r="AL361" s="20" t="s">
        <v>3998</v>
      </c>
      <c r="AM361" s="8" t="s">
        <v>3984</v>
      </c>
      <c r="AN361" s="8" t="s">
        <v>4036</v>
      </c>
      <c r="AO361" s="46" t="s">
        <v>4013</v>
      </c>
    </row>
    <row r="362" spans="1:41" x14ac:dyDescent="0.25">
      <c r="A362" s="1" t="s">
        <v>73</v>
      </c>
      <c r="B362" s="1" t="s">
        <v>17</v>
      </c>
      <c r="C362" s="1" t="s">
        <v>3981</v>
      </c>
      <c r="D362" s="1" t="s">
        <v>1293</v>
      </c>
      <c r="E362" s="16">
        <v>204002000000</v>
      </c>
      <c r="F362" s="16" t="s">
        <v>1005</v>
      </c>
      <c r="G362" s="8" t="s">
        <v>1338</v>
      </c>
      <c r="H362" s="1">
        <v>2</v>
      </c>
      <c r="I362" s="1" t="s">
        <v>1349</v>
      </c>
      <c r="J362" s="1">
        <v>201</v>
      </c>
      <c r="K362" s="1" t="s">
        <v>1350</v>
      </c>
      <c r="L362" s="1">
        <v>61001002001</v>
      </c>
      <c r="M362" s="1" t="s">
        <v>1363</v>
      </c>
      <c r="N362" s="8">
        <v>1939</v>
      </c>
      <c r="O362" s="8">
        <v>69</v>
      </c>
      <c r="P362" s="8" t="s">
        <v>4009</v>
      </c>
      <c r="Q3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2" s="8" t="s">
        <v>3900</v>
      </c>
      <c r="S362" s="8" t="s">
        <v>1439</v>
      </c>
      <c r="T362" s="8" t="s">
        <v>1382</v>
      </c>
      <c r="U362" s="18"/>
      <c r="V362" s="1" t="s">
        <v>2589</v>
      </c>
      <c r="W362" s="8" t="s">
        <v>2604</v>
      </c>
      <c r="X362" s="19" t="s">
        <v>2719</v>
      </c>
      <c r="AA362" s="20">
        <v>502955.68</v>
      </c>
      <c r="AB362" s="12">
        <f t="shared" si="5"/>
        <v>26725.06</v>
      </c>
      <c r="AC362" s="17">
        <f>ROUND(1.65586^(2*EXP(-((Таблица1[[#This Row],[Площадь, кв.м]]/200)^2))-1),4)</f>
        <v>1.4786999999999999</v>
      </c>
      <c r="AD3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362" s="21">
        <v>1</v>
      </c>
      <c r="AG3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11855.5039</v>
      </c>
      <c r="AH362" s="34">
        <f>ROUND(Таблица1[[#This Row],[УПКС]]*Таблица1[[#This Row],[Площадь, кв.м]],2)</f>
        <v>818029.77</v>
      </c>
      <c r="AI362" s="14">
        <f>Таблица1[[#This Row],[Кадастровая стоимость, руб]]/Таблица1[[#This Row],[Действ. КС]]</f>
        <v>1.62644503786099</v>
      </c>
      <c r="AJ362" s="20" t="s">
        <v>3996</v>
      </c>
      <c r="AK362" s="20" t="s">
        <v>3997</v>
      </c>
      <c r="AL362" s="20" t="s">
        <v>3998</v>
      </c>
      <c r="AM362" s="8" t="s">
        <v>3984</v>
      </c>
      <c r="AN362" s="8" t="s">
        <v>4036</v>
      </c>
      <c r="AO362" s="46" t="s">
        <v>4013</v>
      </c>
    </row>
    <row r="363" spans="1:41" x14ac:dyDescent="0.25">
      <c r="A363" s="1" t="s">
        <v>932</v>
      </c>
      <c r="B363" s="1" t="s">
        <v>21</v>
      </c>
      <c r="C363" s="1" t="s">
        <v>3981</v>
      </c>
      <c r="D363" s="1" t="s">
        <v>1293</v>
      </c>
      <c r="E363" s="16">
        <v>204002000000</v>
      </c>
      <c r="F363" s="16" t="s">
        <v>1005</v>
      </c>
      <c r="G363" s="8" t="s">
        <v>201</v>
      </c>
      <c r="H363" s="1">
        <v>2</v>
      </c>
      <c r="I363" s="1" t="s">
        <v>1351</v>
      </c>
      <c r="J363" s="1">
        <v>202</v>
      </c>
      <c r="K363" s="1" t="s">
        <v>1352</v>
      </c>
      <c r="L363" s="1">
        <v>61001002001</v>
      </c>
      <c r="M363" s="1" t="s">
        <v>1363</v>
      </c>
      <c r="N363" s="8">
        <v>2011</v>
      </c>
      <c r="O363" s="8">
        <v>109.3</v>
      </c>
      <c r="P363" s="8" t="s">
        <v>4009</v>
      </c>
      <c r="Q3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3" s="8" t="s">
        <v>3900</v>
      </c>
      <c r="S363" s="8" t="s">
        <v>2251</v>
      </c>
      <c r="T363" s="8" t="s">
        <v>1382</v>
      </c>
      <c r="V363" s="1" t="s">
        <v>2589</v>
      </c>
      <c r="W363" s="8" t="s">
        <v>2604</v>
      </c>
      <c r="X363" s="19" t="s">
        <v>2754</v>
      </c>
      <c r="AA363" s="20">
        <v>2559548.41</v>
      </c>
      <c r="AB363" s="12">
        <f t="shared" si="5"/>
        <v>26725.06</v>
      </c>
      <c r="AC363" s="17">
        <f>ROUND(1.65586^(2*EXP(-((Таблица1[[#This Row],[Площадь, кв.м]]/200)^2))-1),4)</f>
        <v>1.2762</v>
      </c>
      <c r="AD3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63" s="21">
        <v>1</v>
      </c>
      <c r="AG3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34106.5216</v>
      </c>
      <c r="AH363" s="34">
        <f>ROUND(Таблица1[[#This Row],[УПКС]]*Таблица1[[#This Row],[Площадь, кв.м]],2)</f>
        <v>3727842.81</v>
      </c>
      <c r="AI363" s="14">
        <f>Таблица1[[#This Row],[Кадастровая стоимость, руб]]/Таблица1[[#This Row],[Действ. КС]]</f>
        <v>1.4564455180591798</v>
      </c>
      <c r="AJ363" s="20" t="s">
        <v>3996</v>
      </c>
      <c r="AK363" s="20" t="s">
        <v>3997</v>
      </c>
      <c r="AL363" s="20" t="s">
        <v>3998</v>
      </c>
      <c r="AM363" s="8" t="s">
        <v>3984</v>
      </c>
      <c r="AN363" s="8" t="s">
        <v>4036</v>
      </c>
      <c r="AO363" s="46" t="s">
        <v>4013</v>
      </c>
    </row>
    <row r="364" spans="1:41" x14ac:dyDescent="0.25">
      <c r="A364" s="1" t="s">
        <v>209</v>
      </c>
      <c r="B364" s="1" t="s">
        <v>21</v>
      </c>
      <c r="C364" s="1" t="s">
        <v>3981</v>
      </c>
      <c r="D364" s="1" t="s">
        <v>1293</v>
      </c>
      <c r="E364" s="16">
        <v>204002000000</v>
      </c>
      <c r="F364" s="16" t="s">
        <v>1005</v>
      </c>
      <c r="G364" s="8" t="s">
        <v>201</v>
      </c>
      <c r="H364" s="1">
        <v>2</v>
      </c>
      <c r="I364" s="1" t="s">
        <v>1351</v>
      </c>
      <c r="J364" s="1">
        <v>202</v>
      </c>
      <c r="K364" s="1" t="s">
        <v>1352</v>
      </c>
      <c r="L364" s="1">
        <v>61001006000</v>
      </c>
      <c r="M364" s="1" t="s">
        <v>1369</v>
      </c>
      <c r="N364" s="8">
        <v>2009</v>
      </c>
      <c r="O364" s="8">
        <v>124.3</v>
      </c>
      <c r="P364" s="8" t="s">
        <v>4009</v>
      </c>
      <c r="Q3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4" s="8" t="s">
        <v>3900</v>
      </c>
      <c r="S364" s="8" t="s">
        <v>1562</v>
      </c>
      <c r="T364" s="8" t="s">
        <v>1382</v>
      </c>
      <c r="V364" s="1" t="s">
        <v>2589</v>
      </c>
      <c r="W364" s="8" t="s">
        <v>2604</v>
      </c>
      <c r="X364" s="19" t="s">
        <v>2768</v>
      </c>
      <c r="AA364" s="20">
        <v>7669354.8399999999</v>
      </c>
      <c r="AB364" s="12">
        <f t="shared" si="5"/>
        <v>26725.06</v>
      </c>
      <c r="AC364" s="17">
        <f>ROUND(1.65586^(2*EXP(-((Таблица1[[#This Row],[Площадь, кв.м]]/200)^2))-1),4)</f>
        <v>1.1986000000000001</v>
      </c>
      <c r="AD3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364" s="21">
        <v>1</v>
      </c>
      <c r="AG3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31712.330300000001</v>
      </c>
      <c r="AH364" s="34">
        <f>ROUND(Таблица1[[#This Row],[УПКС]]*Таблица1[[#This Row],[Площадь, кв.м]],2)</f>
        <v>3941842.66</v>
      </c>
      <c r="AI364" s="14">
        <f>Таблица1[[#This Row],[Кадастровая стоимость, руб]]/Таблица1[[#This Row],[Действ. КС]]</f>
        <v>0.51397317534990994</v>
      </c>
      <c r="AJ364" s="20" t="s">
        <v>3996</v>
      </c>
      <c r="AK364" s="20" t="s">
        <v>3997</v>
      </c>
      <c r="AL364" s="20" t="s">
        <v>3998</v>
      </c>
      <c r="AM364" s="8" t="s">
        <v>3984</v>
      </c>
      <c r="AN364" s="8" t="s">
        <v>4036</v>
      </c>
      <c r="AO364" s="46" t="s">
        <v>4013</v>
      </c>
    </row>
    <row r="365" spans="1:41" x14ac:dyDescent="0.25">
      <c r="A365" s="1" t="s">
        <v>399</v>
      </c>
      <c r="B365" s="1" t="s">
        <v>17</v>
      </c>
      <c r="C365" s="1" t="s">
        <v>3981</v>
      </c>
      <c r="D365" s="1" t="s">
        <v>1293</v>
      </c>
      <c r="E365" s="16">
        <v>204002000000</v>
      </c>
      <c r="F365" s="16" t="s">
        <v>1005</v>
      </c>
      <c r="G365" s="8" t="s">
        <v>201</v>
      </c>
      <c r="H365" s="1">
        <v>2</v>
      </c>
      <c r="I365" s="1" t="s">
        <v>1351</v>
      </c>
      <c r="J365" s="1">
        <v>202</v>
      </c>
      <c r="K365" s="1" t="s">
        <v>1352</v>
      </c>
      <c r="L365" s="1">
        <v>61001006001</v>
      </c>
      <c r="M365" s="1" t="s">
        <v>1373</v>
      </c>
      <c r="N365" s="8">
        <v>2012</v>
      </c>
      <c r="O365" s="8">
        <v>276.39999999999998</v>
      </c>
      <c r="P365" s="8" t="s">
        <v>4009</v>
      </c>
      <c r="Q36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5" s="8" t="s">
        <v>3891</v>
      </c>
      <c r="S365" s="8" t="s">
        <v>1745</v>
      </c>
      <c r="T365" s="8" t="s">
        <v>1382</v>
      </c>
      <c r="U365" s="18"/>
      <c r="V365" s="1" t="s">
        <v>2589</v>
      </c>
      <c r="W365" s="8" t="s">
        <v>2620</v>
      </c>
      <c r="X365" s="19" t="s">
        <v>2731</v>
      </c>
      <c r="AA365" s="20">
        <v>9978786.2799999993</v>
      </c>
      <c r="AB365" s="12">
        <f t="shared" si="5"/>
        <v>26725.06</v>
      </c>
      <c r="AC365" s="17">
        <f>ROUND(1.65586^(2*EXP(-((Таблица1[[#This Row],[Площадь, кв.м]]/200)^2))-1),4)</f>
        <v>0.70120000000000005</v>
      </c>
      <c r="AD3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65" s="21">
        <v>1</v>
      </c>
      <c r="AG3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18739.612099999998</v>
      </c>
      <c r="AH365" s="34">
        <f>ROUND(Таблица1[[#This Row],[УПКС]]*Таблица1[[#This Row],[Площадь, кв.м]],2)</f>
        <v>5179628.78</v>
      </c>
      <c r="AI365" s="14">
        <f>Таблица1[[#This Row],[Кадастровая стоимость, руб]]/Таблица1[[#This Row],[Действ. КС]]</f>
        <v>0.51906400584821433</v>
      </c>
      <c r="AJ365" s="20" t="s">
        <v>3996</v>
      </c>
      <c r="AK365" s="20" t="s">
        <v>3997</v>
      </c>
      <c r="AL365" s="20" t="s">
        <v>3998</v>
      </c>
      <c r="AM365" s="8" t="s">
        <v>3984</v>
      </c>
      <c r="AN365" s="8" t="s">
        <v>4036</v>
      </c>
      <c r="AO365" s="46" t="s">
        <v>4013</v>
      </c>
    </row>
    <row r="366" spans="1:41" x14ac:dyDescent="0.25">
      <c r="A366" s="1" t="s">
        <v>231</v>
      </c>
      <c r="B366" s="1" t="s">
        <v>8</v>
      </c>
      <c r="C366" s="1" t="s">
        <v>3981</v>
      </c>
      <c r="D366" s="1" t="s">
        <v>1293</v>
      </c>
      <c r="E366" s="16">
        <v>204002000000</v>
      </c>
      <c r="F366" s="16" t="s">
        <v>1005</v>
      </c>
      <c r="G366" s="8" t="s">
        <v>201</v>
      </c>
      <c r="H366" s="1">
        <v>2</v>
      </c>
      <c r="I366" s="1" t="s">
        <v>1351</v>
      </c>
      <c r="J366" s="1">
        <v>202</v>
      </c>
      <c r="K366" s="1" t="s">
        <v>1352</v>
      </c>
      <c r="L366" s="1">
        <v>61001006000</v>
      </c>
      <c r="M366" s="1" t="s">
        <v>1369</v>
      </c>
      <c r="N366" s="8">
        <v>1990</v>
      </c>
      <c r="O366" s="8">
        <v>135.5</v>
      </c>
      <c r="P366" s="8" t="s">
        <v>4009</v>
      </c>
      <c r="Q36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6" s="8" t="s">
        <v>3891</v>
      </c>
      <c r="S366" s="8" t="s">
        <v>1582</v>
      </c>
      <c r="T366" s="8" t="s">
        <v>1382</v>
      </c>
      <c r="V366" s="1" t="s">
        <v>2589</v>
      </c>
      <c r="W366" s="8" t="s">
        <v>2620</v>
      </c>
      <c r="X366" s="19" t="s">
        <v>2755</v>
      </c>
      <c r="AA366" s="20">
        <v>4891915.8499999996</v>
      </c>
      <c r="AB366" s="12">
        <f t="shared" si="5"/>
        <v>26725.06</v>
      </c>
      <c r="AC366" s="17">
        <f>ROUND(1.65586^(2*EXP(-((Таблица1[[#This Row],[Площадь, кв.м]]/200)^2))-1),4)</f>
        <v>1.1423000000000001</v>
      </c>
      <c r="AD3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366" s="21">
        <v>1</v>
      </c>
      <c r="AG3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24422.428800000002</v>
      </c>
      <c r="AH366" s="34">
        <f>ROUND(Таблица1[[#This Row],[УПКС]]*Таблица1[[#This Row],[Площадь, кв.м]],2)</f>
        <v>3309239.1</v>
      </c>
      <c r="AI366" s="14">
        <f>Таблица1[[#This Row],[Кадастровая стоимость, руб]]/Таблица1[[#This Row],[Действ. КС]]</f>
        <v>0.67647097813426216</v>
      </c>
      <c r="AJ366" s="20" t="s">
        <v>3996</v>
      </c>
      <c r="AK366" s="20" t="s">
        <v>3997</v>
      </c>
      <c r="AL366" s="20" t="s">
        <v>3998</v>
      </c>
      <c r="AM366" s="8" t="s">
        <v>3984</v>
      </c>
      <c r="AN366" s="8" t="s">
        <v>4036</v>
      </c>
      <c r="AO366" s="46" t="s">
        <v>4013</v>
      </c>
    </row>
    <row r="367" spans="1:41" x14ac:dyDescent="0.25">
      <c r="A367" s="1" t="s">
        <v>61</v>
      </c>
      <c r="B367" s="1" t="s">
        <v>26</v>
      </c>
      <c r="C367" s="1" t="s">
        <v>3981</v>
      </c>
      <c r="D367" s="1" t="s">
        <v>1293</v>
      </c>
      <c r="E367" s="16">
        <v>204002000000</v>
      </c>
      <c r="F367" s="16" t="s">
        <v>1005</v>
      </c>
      <c r="G367" s="8" t="s">
        <v>1338</v>
      </c>
      <c r="H367" s="1">
        <v>2</v>
      </c>
      <c r="I367" s="1" t="s">
        <v>1349</v>
      </c>
      <c r="J367" s="1">
        <v>201</v>
      </c>
      <c r="K367" s="1" t="s">
        <v>1350</v>
      </c>
      <c r="L367" s="1">
        <v>61001002000</v>
      </c>
      <c r="M367" s="1" t="s">
        <v>1364</v>
      </c>
      <c r="N367" s="8">
        <v>1949</v>
      </c>
      <c r="O367" s="8">
        <v>41.3</v>
      </c>
      <c r="P367" s="8" t="s">
        <v>4009</v>
      </c>
      <c r="Q36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7" s="8" t="s">
        <v>3891</v>
      </c>
      <c r="S367" s="8" t="s">
        <v>1427</v>
      </c>
      <c r="T367" s="8" t="s">
        <v>1382</v>
      </c>
      <c r="V367" s="1" t="s">
        <v>2589</v>
      </c>
      <c r="W367" s="8" t="s">
        <v>2620</v>
      </c>
      <c r="X367" s="19" t="s">
        <v>2712</v>
      </c>
      <c r="AA367" s="20">
        <v>1491041.51</v>
      </c>
      <c r="AB367" s="12">
        <f t="shared" si="5"/>
        <v>26725.06</v>
      </c>
      <c r="AC367" s="17">
        <f>ROUND(1.65586^(2*EXP(-((Таблица1[[#This Row],[Площадь, кв.м]]/200)^2))-1),4)</f>
        <v>1.5875999999999999</v>
      </c>
      <c r="AD3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67" s="21">
        <v>1</v>
      </c>
      <c r="AG3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13577.1857</v>
      </c>
      <c r="AH367" s="34">
        <f>ROUND(Таблица1[[#This Row],[УПКС]]*Таблица1[[#This Row],[Площадь, кв.м]],2)</f>
        <v>560737.77</v>
      </c>
      <c r="AI367" s="14">
        <f>Таблица1[[#This Row],[Кадастровая стоимость, руб]]/Таблица1[[#This Row],[Действ. КС]]</f>
        <v>0.37607120005666378</v>
      </c>
      <c r="AJ367" s="20" t="s">
        <v>3996</v>
      </c>
      <c r="AK367" s="20" t="s">
        <v>3997</v>
      </c>
      <c r="AL367" s="20" t="s">
        <v>3998</v>
      </c>
      <c r="AM367" s="8" t="s">
        <v>3984</v>
      </c>
      <c r="AN367" s="8" t="s">
        <v>4036</v>
      </c>
      <c r="AO367" s="46" t="s">
        <v>4013</v>
      </c>
    </row>
    <row r="368" spans="1:41" x14ac:dyDescent="0.25">
      <c r="A368" s="1" t="s">
        <v>93</v>
      </c>
      <c r="B368" s="1" t="s">
        <v>94</v>
      </c>
      <c r="C368" s="1" t="s">
        <v>3981</v>
      </c>
      <c r="D368" s="1" t="s">
        <v>1293</v>
      </c>
      <c r="E368" s="16">
        <v>204002000000</v>
      </c>
      <c r="F368" s="16" t="s">
        <v>1005</v>
      </c>
      <c r="G368" s="8" t="s">
        <v>1338</v>
      </c>
      <c r="H368" s="1">
        <v>2</v>
      </c>
      <c r="I368" s="1" t="s">
        <v>1349</v>
      </c>
      <c r="J368" s="1">
        <v>201</v>
      </c>
      <c r="K368" s="1" t="s">
        <v>1350</v>
      </c>
      <c r="L368" s="1">
        <v>61001002000</v>
      </c>
      <c r="M368" s="1" t="s">
        <v>1364</v>
      </c>
      <c r="N368" s="8">
        <v>1992</v>
      </c>
      <c r="O368" s="8">
        <v>111.5</v>
      </c>
      <c r="P368" s="8" t="s">
        <v>4009</v>
      </c>
      <c r="Q3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8" s="8" t="s">
        <v>3891</v>
      </c>
      <c r="S368" s="8" t="s">
        <v>1456</v>
      </c>
      <c r="T368" s="8" t="s">
        <v>1382</v>
      </c>
      <c r="V368" s="1" t="s">
        <v>2589</v>
      </c>
      <c r="W368" s="8" t="s">
        <v>2620</v>
      </c>
      <c r="X368" s="19" t="s">
        <v>2727</v>
      </c>
      <c r="AA368" s="20">
        <v>4025451.05</v>
      </c>
      <c r="AB368" s="12">
        <f t="shared" si="5"/>
        <v>26725.06</v>
      </c>
      <c r="AC368" s="17">
        <f>ROUND(1.65586^(2*EXP(-((Таблица1[[#This Row],[Площадь, кв.м]]/200)^2))-1),4)</f>
        <v>1.2646999999999999</v>
      </c>
      <c r="AD3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368" s="21">
        <v>1</v>
      </c>
      <c r="AG3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28053.322199999999</v>
      </c>
      <c r="AH368" s="34">
        <f>ROUND(Таблица1[[#This Row],[УПКС]]*Таблица1[[#This Row],[Площадь, кв.м]],2)</f>
        <v>3127945.43</v>
      </c>
      <c r="AI368" s="14">
        <f>Таблица1[[#This Row],[Кадастровая стоимость, руб]]/Таблица1[[#This Row],[Действ. КС]]</f>
        <v>0.77704222238648268</v>
      </c>
      <c r="AJ368" s="20" t="s">
        <v>3996</v>
      </c>
      <c r="AK368" s="20" t="s">
        <v>3997</v>
      </c>
      <c r="AL368" s="20" t="s">
        <v>3998</v>
      </c>
      <c r="AM368" s="8" t="s">
        <v>3984</v>
      </c>
      <c r="AN368" s="8" t="s">
        <v>4036</v>
      </c>
      <c r="AO368" s="46" t="s">
        <v>4013</v>
      </c>
    </row>
    <row r="369" spans="1:41" x14ac:dyDescent="0.25">
      <c r="A369" s="1" t="s">
        <v>746</v>
      </c>
      <c r="B369" s="1" t="s">
        <v>8</v>
      </c>
      <c r="C369" s="1" t="s">
        <v>3981</v>
      </c>
      <c r="D369" s="1" t="s">
        <v>1293</v>
      </c>
      <c r="E369" s="16">
        <v>204002000000</v>
      </c>
      <c r="F369" s="16" t="s">
        <v>1005</v>
      </c>
      <c r="G369" s="8" t="s">
        <v>201</v>
      </c>
      <c r="H369" s="1">
        <v>2</v>
      </c>
      <c r="I369" s="1" t="s">
        <v>1351</v>
      </c>
      <c r="J369" s="1">
        <v>202</v>
      </c>
      <c r="K369" s="1" t="s">
        <v>1352</v>
      </c>
      <c r="L369" s="1">
        <v>61001002000</v>
      </c>
      <c r="M369" s="1" t="s">
        <v>1364</v>
      </c>
      <c r="N369" s="8">
        <v>1995</v>
      </c>
      <c r="O369" s="8">
        <v>71</v>
      </c>
      <c r="P369" s="8" t="s">
        <v>4009</v>
      </c>
      <c r="Q3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69" s="8" t="s">
        <v>3891</v>
      </c>
      <c r="S369" s="8" t="s">
        <v>2074</v>
      </c>
      <c r="T369" s="8" t="s">
        <v>1382</v>
      </c>
      <c r="U369" s="18"/>
      <c r="V369" s="1" t="s">
        <v>2589</v>
      </c>
      <c r="W369" s="8" t="s">
        <v>2620</v>
      </c>
      <c r="X369" s="19" t="s">
        <v>2817</v>
      </c>
      <c r="AA369" s="20">
        <v>2563291.7000000002</v>
      </c>
      <c r="AB369" s="12">
        <f t="shared" si="5"/>
        <v>26725.06</v>
      </c>
      <c r="AC369" s="17">
        <f>ROUND(1.65586^(2*EXP(-((Таблица1[[#This Row],[Площадь, кв.м]]/200)^2))-1),4)</f>
        <v>1.4695</v>
      </c>
      <c r="AD3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369" s="21">
        <v>1</v>
      </c>
      <c r="AG3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34167.053800000002</v>
      </c>
      <c r="AH369" s="34">
        <f>ROUND(Таблица1[[#This Row],[УПКС]]*Таблица1[[#This Row],[Площадь, кв.м]],2)</f>
        <v>2425860.8199999998</v>
      </c>
      <c r="AI369" s="14">
        <f>Таблица1[[#This Row],[Кадастровая стоимость, руб]]/Таблица1[[#This Row],[Действ. КС]]</f>
        <v>0.94638500175379947</v>
      </c>
      <c r="AJ369" s="20" t="s">
        <v>3996</v>
      </c>
      <c r="AK369" s="20" t="s">
        <v>3997</v>
      </c>
      <c r="AL369" s="20" t="s">
        <v>3998</v>
      </c>
      <c r="AM369" s="8" t="s">
        <v>3984</v>
      </c>
      <c r="AN369" s="8" t="s">
        <v>4036</v>
      </c>
      <c r="AO369" s="46" t="s">
        <v>4013</v>
      </c>
    </row>
    <row r="370" spans="1:41" x14ac:dyDescent="0.25">
      <c r="A370" s="1" t="s">
        <v>781</v>
      </c>
      <c r="B370" s="1" t="s">
        <v>8</v>
      </c>
      <c r="C370" s="1" t="s">
        <v>3981</v>
      </c>
      <c r="D370" s="1" t="s">
        <v>1293</v>
      </c>
      <c r="E370" s="16">
        <v>204002000000</v>
      </c>
      <c r="F370" s="16" t="s">
        <v>1005</v>
      </c>
      <c r="G370" s="8" t="s">
        <v>201</v>
      </c>
      <c r="H370" s="1">
        <v>2</v>
      </c>
      <c r="I370" s="1" t="s">
        <v>1351</v>
      </c>
      <c r="J370" s="1">
        <v>202</v>
      </c>
      <c r="K370" s="1" t="s">
        <v>1352</v>
      </c>
      <c r="L370" s="1">
        <v>61001002000</v>
      </c>
      <c r="M370" s="1" t="s">
        <v>1364</v>
      </c>
      <c r="N370" s="8">
        <v>1987</v>
      </c>
      <c r="O370" s="8">
        <v>76.3</v>
      </c>
      <c r="P370" s="8" t="s">
        <v>4009</v>
      </c>
      <c r="Q3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0" s="8" t="s">
        <v>3891</v>
      </c>
      <c r="S370" s="8" t="s">
        <v>2109</v>
      </c>
      <c r="T370" s="8" t="s">
        <v>1382</v>
      </c>
      <c r="V370" s="1" t="s">
        <v>2589</v>
      </c>
      <c r="W370" s="8" t="s">
        <v>2620</v>
      </c>
      <c r="X370" s="19" t="s">
        <v>2889</v>
      </c>
      <c r="AA370" s="20">
        <v>2754636.01</v>
      </c>
      <c r="AB370" s="12">
        <f t="shared" si="5"/>
        <v>26725.06</v>
      </c>
      <c r="AC370" s="17">
        <f>ROUND(1.65586^(2*EXP(-((Таблица1[[#This Row],[Площадь, кв.м]]/200)^2))-1),4)</f>
        <v>1.4443999999999999</v>
      </c>
      <c r="AD3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0.75</v>
      </c>
      <c r="AF370" s="21">
        <v>1</v>
      </c>
      <c r="AG3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28951.2575</v>
      </c>
      <c r="AH370" s="34">
        <f>ROUND(Таблица1[[#This Row],[УПКС]]*Таблица1[[#This Row],[Площадь, кв.м]],2)</f>
        <v>2208980.9500000002</v>
      </c>
      <c r="AI370" s="14">
        <f>Таблица1[[#This Row],[Кадастровая стоимость, руб]]/Таблица1[[#This Row],[Действ. КС]]</f>
        <v>0.80191391602406314</v>
      </c>
      <c r="AJ370" s="20" t="s">
        <v>3996</v>
      </c>
      <c r="AK370" s="20" t="s">
        <v>3997</v>
      </c>
      <c r="AL370" s="20" t="s">
        <v>3998</v>
      </c>
      <c r="AM370" s="8" t="s">
        <v>3984</v>
      </c>
      <c r="AN370" s="8" t="s">
        <v>4036</v>
      </c>
      <c r="AO370" s="46" t="s">
        <v>4013</v>
      </c>
    </row>
    <row r="371" spans="1:41" x14ac:dyDescent="0.25">
      <c r="A371" s="1" t="s">
        <v>985</v>
      </c>
      <c r="B371" s="1" t="s">
        <v>8</v>
      </c>
      <c r="C371" s="1" t="s">
        <v>3981</v>
      </c>
      <c r="D371" s="1" t="s">
        <v>1293</v>
      </c>
      <c r="E371" s="16">
        <v>204002000000</v>
      </c>
      <c r="F371" s="16" t="s">
        <v>1005</v>
      </c>
      <c r="G371" s="8" t="s">
        <v>201</v>
      </c>
      <c r="H371" s="1">
        <v>2</v>
      </c>
      <c r="I371" s="1" t="s">
        <v>1351</v>
      </c>
      <c r="J371" s="1">
        <v>202</v>
      </c>
      <c r="K371" s="1" t="s">
        <v>1352</v>
      </c>
      <c r="L371" s="1">
        <v>61001002000</v>
      </c>
      <c r="M371" s="1" t="s">
        <v>1364</v>
      </c>
      <c r="N371" s="8">
        <v>2014</v>
      </c>
      <c r="O371" s="8">
        <v>131</v>
      </c>
      <c r="P371" s="8" t="s">
        <v>4009</v>
      </c>
      <c r="Q3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1" s="8" t="s">
        <v>3891</v>
      </c>
      <c r="S371" s="8" t="s">
        <v>2303</v>
      </c>
      <c r="T371" s="8" t="s">
        <v>1382</v>
      </c>
      <c r="V371" s="1" t="s">
        <v>2589</v>
      </c>
      <c r="W371" s="8" t="s">
        <v>2620</v>
      </c>
      <c r="X371" s="19" t="s">
        <v>2909</v>
      </c>
      <c r="AA371" s="20">
        <v>4729453.7</v>
      </c>
      <c r="AB371" s="12">
        <f t="shared" si="5"/>
        <v>26725.06</v>
      </c>
      <c r="AC371" s="17">
        <f>ROUND(1.65586^(2*EXP(-((Таблица1[[#This Row],[Площадь, кв.м]]/200)^2))-1),4)</f>
        <v>1.1647000000000001</v>
      </c>
      <c r="AD3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71" s="21">
        <v>1</v>
      </c>
      <c r="AG3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31126.6774</v>
      </c>
      <c r="AH371" s="34">
        <f>ROUND(Таблица1[[#This Row],[УПКС]]*Таблица1[[#This Row],[Площадь, кв.м]],2)</f>
        <v>4077594.74</v>
      </c>
      <c r="AI371" s="14">
        <f>Таблица1[[#This Row],[Кадастровая стоимость, руб]]/Таблица1[[#This Row],[Действ. КС]]</f>
        <v>0.86217034749700583</v>
      </c>
      <c r="AJ371" s="20" t="s">
        <v>3996</v>
      </c>
      <c r="AK371" s="20" t="s">
        <v>3997</v>
      </c>
      <c r="AL371" s="20" t="s">
        <v>3998</v>
      </c>
      <c r="AM371" s="8" t="s">
        <v>3984</v>
      </c>
      <c r="AN371" s="8" t="s">
        <v>4036</v>
      </c>
      <c r="AO371" s="46" t="s">
        <v>4013</v>
      </c>
    </row>
    <row r="372" spans="1:41" x14ac:dyDescent="0.25">
      <c r="A372" s="1" t="s">
        <v>381</v>
      </c>
      <c r="B372" s="1" t="s">
        <v>8</v>
      </c>
      <c r="C372" s="1" t="s">
        <v>3981</v>
      </c>
      <c r="D372" s="1" t="s">
        <v>1293</v>
      </c>
      <c r="E372" s="16">
        <v>204002000000</v>
      </c>
      <c r="F372" s="16" t="s">
        <v>1005</v>
      </c>
      <c r="G372" s="8" t="s">
        <v>201</v>
      </c>
      <c r="H372" s="1">
        <v>2</v>
      </c>
      <c r="I372" s="1" t="s">
        <v>1351</v>
      </c>
      <c r="J372" s="1">
        <v>202</v>
      </c>
      <c r="K372" s="1" t="s">
        <v>1352</v>
      </c>
      <c r="L372" s="1">
        <v>61001003000</v>
      </c>
      <c r="M372" s="1" t="s">
        <v>1359</v>
      </c>
      <c r="N372" s="8">
        <v>2016</v>
      </c>
      <c r="O372" s="8">
        <v>250</v>
      </c>
      <c r="P372" s="8" t="s">
        <v>4009</v>
      </c>
      <c r="Q3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2" s="8" t="s">
        <v>3891</v>
      </c>
      <c r="S372" s="8" t="s">
        <v>1727</v>
      </c>
      <c r="T372" s="8" t="s">
        <v>1382</v>
      </c>
      <c r="U372" s="18"/>
      <c r="V372" s="1" t="s">
        <v>2589</v>
      </c>
      <c r="W372" s="8" t="s">
        <v>2620</v>
      </c>
      <c r="X372" s="19" t="s">
        <v>2718</v>
      </c>
      <c r="AA372" s="20">
        <v>9025675</v>
      </c>
      <c r="AB372" s="12">
        <f t="shared" si="5"/>
        <v>26725.06</v>
      </c>
      <c r="AC372" s="17">
        <f>ROUND(1.65586^(2*EXP(-((Таблица1[[#This Row],[Площадь, кв.м]]/200)^2))-1),4)</f>
        <v>0.74609999999999999</v>
      </c>
      <c r="AD3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72" s="21">
        <v>1</v>
      </c>
      <c r="AG3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19939.567299999999</v>
      </c>
      <c r="AH372" s="34">
        <f>ROUND(Таблица1[[#This Row],[УПКС]]*Таблица1[[#This Row],[Площадь, кв.м]],2)</f>
        <v>4984891.83</v>
      </c>
      <c r="AI372" s="14">
        <f>Таблица1[[#This Row],[Кадастровая стоимость, руб]]/Таблица1[[#This Row],[Действ. КС]]</f>
        <v>0.55230127718979471</v>
      </c>
      <c r="AJ372" s="20" t="s">
        <v>3996</v>
      </c>
      <c r="AK372" s="20" t="s">
        <v>3997</v>
      </c>
      <c r="AL372" s="20" t="s">
        <v>3998</v>
      </c>
      <c r="AM372" s="8" t="s">
        <v>3984</v>
      </c>
      <c r="AN372" s="8" t="s">
        <v>4036</v>
      </c>
      <c r="AO372" s="46" t="s">
        <v>4013</v>
      </c>
    </row>
    <row r="373" spans="1:41" x14ac:dyDescent="0.25">
      <c r="A373" s="1" t="s">
        <v>369</v>
      </c>
      <c r="B373" s="1" t="s">
        <v>134</v>
      </c>
      <c r="C373" s="1" t="s">
        <v>3981</v>
      </c>
      <c r="D373" s="1" t="s">
        <v>1293</v>
      </c>
      <c r="E373" s="16">
        <v>204002000000</v>
      </c>
      <c r="F373" s="16" t="s">
        <v>1005</v>
      </c>
      <c r="G373" s="8" t="s">
        <v>201</v>
      </c>
      <c r="H373" s="1">
        <v>2</v>
      </c>
      <c r="I373" s="1" t="s">
        <v>1351</v>
      </c>
      <c r="J373" s="1">
        <v>202</v>
      </c>
      <c r="K373" s="1" t="s">
        <v>1352</v>
      </c>
      <c r="L373" s="1">
        <v>61001005000</v>
      </c>
      <c r="M373" s="1" t="s">
        <v>1358</v>
      </c>
      <c r="N373" s="8">
        <v>1949</v>
      </c>
      <c r="O373" s="8">
        <v>231.3</v>
      </c>
      <c r="P373" s="8" t="s">
        <v>4009</v>
      </c>
      <c r="Q3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3" s="8" t="s">
        <v>3901</v>
      </c>
      <c r="S373" s="8" t="s">
        <v>1715</v>
      </c>
      <c r="T373" s="8" t="s">
        <v>1382</v>
      </c>
      <c r="U373" s="18"/>
      <c r="V373" s="1" t="s">
        <v>2589</v>
      </c>
      <c r="W373" s="8" t="s">
        <v>2620</v>
      </c>
      <c r="X373" s="19" t="s">
        <v>2712</v>
      </c>
      <c r="AA373" s="20">
        <v>8350554.5099999998</v>
      </c>
      <c r="AB373" s="12">
        <f t="shared" si="5"/>
        <v>26725.06</v>
      </c>
      <c r="AC373" s="17">
        <f>ROUND(1.65586^(2*EXP(-((Таблица1[[#This Row],[Площадь, кв.м]]/200)^2))-1),4)</f>
        <v>0.78700000000000003</v>
      </c>
      <c r="AD3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73" s="21">
        <v>1</v>
      </c>
      <c r="AG3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6730.4390999999996</v>
      </c>
      <c r="AH373" s="34">
        <f>ROUND(Таблица1[[#This Row],[УПКС]]*Таблица1[[#This Row],[Площадь, кв.м]],2)</f>
        <v>1556750.56</v>
      </c>
      <c r="AI373" s="14">
        <f>Таблица1[[#This Row],[Кадастровая стоимость, руб]]/Таблица1[[#This Row],[Действ. КС]]</f>
        <v>0.18642481264396896</v>
      </c>
      <c r="AJ373" s="20" t="s">
        <v>3996</v>
      </c>
      <c r="AK373" s="20" t="s">
        <v>3997</v>
      </c>
      <c r="AL373" s="20" t="s">
        <v>3998</v>
      </c>
      <c r="AM373" s="8" t="s">
        <v>3984</v>
      </c>
      <c r="AN373" s="8" t="s">
        <v>4036</v>
      </c>
      <c r="AO373" s="46" t="s">
        <v>4013</v>
      </c>
    </row>
    <row r="374" spans="1:41" x14ac:dyDescent="0.25">
      <c r="A374" s="1" t="s">
        <v>1035</v>
      </c>
      <c r="B374" s="1" t="s">
        <v>8</v>
      </c>
      <c r="C374" s="1" t="s">
        <v>3981</v>
      </c>
      <c r="D374" s="1" t="s">
        <v>1293</v>
      </c>
      <c r="E374" s="16">
        <v>204002000000</v>
      </c>
      <c r="F374" s="16" t="s">
        <v>1005</v>
      </c>
      <c r="G374" s="8" t="s">
        <v>201</v>
      </c>
      <c r="H374" s="1">
        <v>2</v>
      </c>
      <c r="I374" s="1" t="s">
        <v>1351</v>
      </c>
      <c r="J374" s="1">
        <v>202</v>
      </c>
      <c r="K374" s="1" t="s">
        <v>1352</v>
      </c>
      <c r="L374" s="1">
        <v>61001002000</v>
      </c>
      <c r="M374" s="1" t="s">
        <v>1364</v>
      </c>
      <c r="N374" s="8">
        <v>2018</v>
      </c>
      <c r="O374" s="8">
        <v>163.80000000000001</v>
      </c>
      <c r="P374" s="8" t="s">
        <v>4009</v>
      </c>
      <c r="Q3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4" s="8" t="s">
        <v>3901</v>
      </c>
      <c r="S374" s="8" t="s">
        <v>2351</v>
      </c>
      <c r="T374" s="8" t="s">
        <v>1382</v>
      </c>
      <c r="U374" s="18"/>
      <c r="V374" s="1" t="s">
        <v>2589</v>
      </c>
      <c r="W374" s="8" t="s">
        <v>2620</v>
      </c>
      <c r="X374" s="19" t="s">
        <v>2737</v>
      </c>
      <c r="AA374" s="20">
        <v>5913622.2599999998</v>
      </c>
      <c r="AB374" s="12">
        <f t="shared" si="5"/>
        <v>26725.06</v>
      </c>
      <c r="AC374" s="17">
        <f>ROUND(1.65586^(2*EXP(-((Таблица1[[#This Row],[Площадь, кв.м]]/200)^2))-1),4)</f>
        <v>1.0115000000000001</v>
      </c>
      <c r="AD3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74" s="21">
        <v>1</v>
      </c>
      <c r="AG3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27032.3982</v>
      </c>
      <c r="AH374" s="34">
        <f>ROUND(Таблица1[[#This Row],[УПКС]]*Таблица1[[#This Row],[Площадь, кв.м]],2)</f>
        <v>4427906.83</v>
      </c>
      <c r="AI374" s="14">
        <f>Таблица1[[#This Row],[Кадастровая стоимость, руб]]/Таблица1[[#This Row],[Действ. КС]]</f>
        <v>0.74876389382368169</v>
      </c>
      <c r="AJ374" s="20" t="s">
        <v>3996</v>
      </c>
      <c r="AK374" s="20" t="s">
        <v>3997</v>
      </c>
      <c r="AL374" s="20" t="s">
        <v>3998</v>
      </c>
      <c r="AM374" s="8" t="s">
        <v>3984</v>
      </c>
      <c r="AN374" s="8" t="s">
        <v>4036</v>
      </c>
      <c r="AO374" s="46" t="s">
        <v>4013</v>
      </c>
    </row>
    <row r="375" spans="1:41" x14ac:dyDescent="0.25">
      <c r="A375" s="1" t="s">
        <v>516</v>
      </c>
      <c r="B375" s="1" t="s">
        <v>17</v>
      </c>
      <c r="C375" s="1" t="s">
        <v>3981</v>
      </c>
      <c r="D375" s="1" t="s">
        <v>1280</v>
      </c>
      <c r="E375" s="16">
        <v>204002000000</v>
      </c>
      <c r="F375" s="16" t="s">
        <v>1005</v>
      </c>
      <c r="G375" s="8" t="s">
        <v>201</v>
      </c>
      <c r="H375" s="1">
        <v>2</v>
      </c>
      <c r="I375" s="1" t="s">
        <v>1351</v>
      </c>
      <c r="J375" s="1">
        <v>202</v>
      </c>
      <c r="K375" s="1" t="s">
        <v>1352</v>
      </c>
      <c r="L375" s="1">
        <v>61001002001</v>
      </c>
      <c r="M375" s="1" t="s">
        <v>1363</v>
      </c>
      <c r="N375" s="8">
        <v>1965</v>
      </c>
      <c r="O375" s="8">
        <v>38.4</v>
      </c>
      <c r="P375" s="8" t="s">
        <v>4009</v>
      </c>
      <c r="Q3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5" s="8" t="s">
        <v>3900</v>
      </c>
      <c r="S375" s="8" t="s">
        <v>1856</v>
      </c>
      <c r="T375" s="8" t="s">
        <v>1382</v>
      </c>
      <c r="V375" s="1" t="s">
        <v>2589</v>
      </c>
      <c r="W375" s="8" t="s">
        <v>2604</v>
      </c>
      <c r="X375" s="19" t="s">
        <v>2742</v>
      </c>
      <c r="AA375" s="20">
        <v>321666.48</v>
      </c>
      <c r="AB375" s="12">
        <f t="shared" si="5"/>
        <v>26725.06</v>
      </c>
      <c r="AC375" s="17">
        <f>ROUND(1.65586^(2*EXP(-((Таблица1[[#This Row],[Площадь, кв.м]]/200)^2))-1),4)</f>
        <v>1.5965</v>
      </c>
      <c r="AD3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375" s="21">
        <v>1</v>
      </c>
      <c r="AG3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15786.6266</v>
      </c>
      <c r="AH375" s="34">
        <f>ROUND(Таблица1[[#This Row],[УПКС]]*Таблица1[[#This Row],[Площадь, кв.м]],2)</f>
        <v>606206.46</v>
      </c>
      <c r="AI375" s="14">
        <f>Таблица1[[#This Row],[Кадастровая стоимость, руб]]/Таблица1[[#This Row],[Действ. КС]]</f>
        <v>1.8845807620365045</v>
      </c>
      <c r="AJ375" s="20" t="s">
        <v>3996</v>
      </c>
      <c r="AK375" s="20" t="s">
        <v>3997</v>
      </c>
      <c r="AL375" s="20" t="s">
        <v>3998</v>
      </c>
      <c r="AM375" s="8" t="s">
        <v>3984</v>
      </c>
      <c r="AN375" s="8" t="s">
        <v>4036</v>
      </c>
      <c r="AO375" s="46" t="s">
        <v>4013</v>
      </c>
    </row>
    <row r="376" spans="1:41" x14ac:dyDescent="0.25">
      <c r="A376" s="1" t="s">
        <v>248</v>
      </c>
      <c r="B376" s="1" t="s">
        <v>21</v>
      </c>
      <c r="C376" s="1" t="s">
        <v>3981</v>
      </c>
      <c r="D376" s="1" t="s">
        <v>1280</v>
      </c>
      <c r="E376" s="16">
        <v>204002000000</v>
      </c>
      <c r="F376" s="16" t="s">
        <v>1005</v>
      </c>
      <c r="G376" s="8" t="s">
        <v>201</v>
      </c>
      <c r="H376" s="1">
        <v>2</v>
      </c>
      <c r="I376" s="1" t="s">
        <v>1351</v>
      </c>
      <c r="J376" s="1">
        <v>202</v>
      </c>
      <c r="K376" s="1" t="s">
        <v>1352</v>
      </c>
      <c r="L376" s="1">
        <v>61001005000</v>
      </c>
      <c r="M376" s="1" t="s">
        <v>1358</v>
      </c>
      <c r="N376" s="8">
        <v>2007</v>
      </c>
      <c r="O376" s="8">
        <v>143.6</v>
      </c>
      <c r="P376" s="8" t="s">
        <v>4009</v>
      </c>
      <c r="Q3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6" s="8" t="s">
        <v>3955</v>
      </c>
      <c r="S376" s="8" t="s">
        <v>1597</v>
      </c>
      <c r="T376" s="8" t="s">
        <v>1382</v>
      </c>
      <c r="V376" s="1" t="s">
        <v>2589</v>
      </c>
      <c r="W376" s="8" t="s">
        <v>2653</v>
      </c>
      <c r="X376" s="19" t="s">
        <v>2747</v>
      </c>
      <c r="AA376" s="20">
        <v>1616802.36</v>
      </c>
      <c r="AB376" s="12">
        <f t="shared" si="5"/>
        <v>26725.06</v>
      </c>
      <c r="AC376" s="17">
        <f>ROUND(1.65586^(2*EXP(-((Таблица1[[#This Row],[Площадь, кв.м]]/200)^2))-1),4)</f>
        <v>1.103</v>
      </c>
      <c r="AD3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76" s="21">
        <v>1</v>
      </c>
      <c r="AG3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28888.186399999999</v>
      </c>
      <c r="AH376" s="34">
        <f>ROUND(Таблица1[[#This Row],[УПКС]]*Таблица1[[#This Row],[Площадь, кв.м]],2)</f>
        <v>4148343.57</v>
      </c>
      <c r="AI376" s="14">
        <f>Таблица1[[#This Row],[Кадастровая стоимость, руб]]/Таблица1[[#This Row],[Действ. КС]]</f>
        <v>2.5657703579799325</v>
      </c>
      <c r="AJ376" s="20" t="s">
        <v>3996</v>
      </c>
      <c r="AK376" s="20" t="s">
        <v>3997</v>
      </c>
      <c r="AL376" s="20" t="s">
        <v>3998</v>
      </c>
      <c r="AM376" s="8" t="s">
        <v>3984</v>
      </c>
      <c r="AN376" s="8" t="s">
        <v>4036</v>
      </c>
      <c r="AO376" s="46" t="s">
        <v>4013</v>
      </c>
    </row>
    <row r="377" spans="1:41" x14ac:dyDescent="0.25">
      <c r="A377" s="1" t="s">
        <v>1023</v>
      </c>
      <c r="B377" s="1" t="s">
        <v>56</v>
      </c>
      <c r="C377" s="1" t="s">
        <v>3981</v>
      </c>
      <c r="D377" s="1" t="s">
        <v>1280</v>
      </c>
      <c r="E377" s="16">
        <v>204002000000</v>
      </c>
      <c r="F377" s="16" t="s">
        <v>1005</v>
      </c>
      <c r="G377" s="8" t="s">
        <v>201</v>
      </c>
      <c r="H377" s="1">
        <v>2</v>
      </c>
      <c r="I377" s="1" t="s">
        <v>1351</v>
      </c>
      <c r="J377" s="1">
        <v>202</v>
      </c>
      <c r="K377" s="1" t="s">
        <v>1352</v>
      </c>
      <c r="L377" s="1">
        <v>61001002000</v>
      </c>
      <c r="M377" s="1" t="s">
        <v>1364</v>
      </c>
      <c r="N377" s="8">
        <v>1978</v>
      </c>
      <c r="O377" s="8">
        <v>153.30000000000001</v>
      </c>
      <c r="P377" s="8" t="s">
        <v>4009</v>
      </c>
      <c r="Q3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7" s="8" t="s">
        <v>3955</v>
      </c>
      <c r="S377" s="8" t="s">
        <v>2340</v>
      </c>
      <c r="T377" s="8" t="s">
        <v>1382</v>
      </c>
      <c r="V377" s="1" t="s">
        <v>2589</v>
      </c>
      <c r="W377" s="8" t="s">
        <v>2653</v>
      </c>
      <c r="X377" s="19" t="s">
        <v>2688</v>
      </c>
      <c r="AA377" s="20">
        <v>4765683.09</v>
      </c>
      <c r="AB377" s="12">
        <f t="shared" si="5"/>
        <v>26725.06</v>
      </c>
      <c r="AC377" s="17">
        <f>ROUND(1.65586^(2*EXP(-((Таблица1[[#This Row],[Площадь, кв.м]]/200)^2))-1),4)</f>
        <v>1.0578000000000001</v>
      </c>
      <c r="AD3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0.56999999999999995</v>
      </c>
      <c r="AF377" s="21">
        <v>1</v>
      </c>
      <c r="AG3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16113.768</v>
      </c>
      <c r="AH377" s="34">
        <f>ROUND(Таблица1[[#This Row],[УПКС]]*Таблица1[[#This Row],[Площадь, кв.м]],2)</f>
        <v>2470240.63</v>
      </c>
      <c r="AI377" s="14">
        <f>Таблица1[[#This Row],[Кадастровая стоимость, руб]]/Таблица1[[#This Row],[Действ. КС]]</f>
        <v>0.51833925658703417</v>
      </c>
      <c r="AJ377" s="20" t="s">
        <v>3996</v>
      </c>
      <c r="AK377" s="20" t="s">
        <v>3997</v>
      </c>
      <c r="AL377" s="20" t="s">
        <v>3998</v>
      </c>
      <c r="AM377" s="8" t="s">
        <v>3984</v>
      </c>
      <c r="AN377" s="8" t="s">
        <v>4036</v>
      </c>
      <c r="AO377" s="46" t="s">
        <v>4013</v>
      </c>
    </row>
    <row r="378" spans="1:41" x14ac:dyDescent="0.25">
      <c r="A378" s="1" t="s">
        <v>712</v>
      </c>
      <c r="B378" s="1" t="s">
        <v>21</v>
      </c>
      <c r="C378" s="1" t="s">
        <v>3981</v>
      </c>
      <c r="D378" s="1" t="s">
        <v>1280</v>
      </c>
      <c r="E378" s="16">
        <v>204002000000</v>
      </c>
      <c r="F378" s="16" t="s">
        <v>1005</v>
      </c>
      <c r="G378" s="8" t="s">
        <v>201</v>
      </c>
      <c r="H378" s="1">
        <v>2</v>
      </c>
      <c r="I378" s="1" t="s">
        <v>1351</v>
      </c>
      <c r="J378" s="1">
        <v>202</v>
      </c>
      <c r="K378" s="1" t="s">
        <v>1352</v>
      </c>
      <c r="L378" s="1">
        <v>61001002000</v>
      </c>
      <c r="M378" s="1" t="s">
        <v>1364</v>
      </c>
      <c r="N378" s="8">
        <v>2009</v>
      </c>
      <c r="O378" s="8">
        <v>66.599999999999994</v>
      </c>
      <c r="P378" s="8" t="s">
        <v>4009</v>
      </c>
      <c r="Q3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8" s="8" t="s">
        <v>3955</v>
      </c>
      <c r="S378" s="8" t="s">
        <v>2041</v>
      </c>
      <c r="T378" s="8" t="s">
        <v>1382</v>
      </c>
      <c r="V378" s="1" t="s">
        <v>2589</v>
      </c>
      <c r="W378" s="8" t="s">
        <v>2653</v>
      </c>
      <c r="X378" s="19" t="s">
        <v>2716</v>
      </c>
      <c r="AA378" s="20">
        <v>921563.28</v>
      </c>
      <c r="AB378" s="12">
        <f t="shared" si="5"/>
        <v>26725.06</v>
      </c>
      <c r="AC378" s="17">
        <f>ROUND(1.65586^(2*EXP(-((Таблица1[[#This Row],[Площадь, кв.м]]/200)^2))-1),4)</f>
        <v>1.4895</v>
      </c>
      <c r="AD3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378" s="21">
        <v>1</v>
      </c>
      <c r="AG3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39408.907099999997</v>
      </c>
      <c r="AH378" s="34">
        <f>ROUND(Таблица1[[#This Row],[УПКС]]*Таблица1[[#This Row],[Площадь, кв.м]],2)</f>
        <v>2624633.21</v>
      </c>
      <c r="AI378" s="14">
        <f>Таблица1[[#This Row],[Кадастровая стоимость, руб]]/Таблица1[[#This Row],[Действ. КС]]</f>
        <v>2.8480227749525784</v>
      </c>
      <c r="AJ378" s="20" t="s">
        <v>3996</v>
      </c>
      <c r="AK378" s="20" t="s">
        <v>3997</v>
      </c>
      <c r="AL378" s="20" t="s">
        <v>3998</v>
      </c>
      <c r="AM378" s="8" t="s">
        <v>3984</v>
      </c>
      <c r="AN378" s="8" t="s">
        <v>4036</v>
      </c>
      <c r="AO378" s="46" t="s">
        <v>4013</v>
      </c>
    </row>
    <row r="379" spans="1:41" x14ac:dyDescent="0.25">
      <c r="A379" s="1" t="s">
        <v>90</v>
      </c>
      <c r="B379" s="1" t="s">
        <v>56</v>
      </c>
      <c r="C379" s="1" t="s">
        <v>3981</v>
      </c>
      <c r="D379" s="1" t="s">
        <v>1280</v>
      </c>
      <c r="E379" s="16">
        <v>204003000000</v>
      </c>
      <c r="F379" s="16" t="s">
        <v>1339</v>
      </c>
      <c r="G379" s="8" t="s">
        <v>1338</v>
      </c>
      <c r="H379" s="1">
        <v>2</v>
      </c>
      <c r="I379" s="1" t="s">
        <v>1349</v>
      </c>
      <c r="J379" s="1">
        <v>201</v>
      </c>
      <c r="K379" s="1" t="s">
        <v>1350</v>
      </c>
      <c r="L379" s="1">
        <v>61001002001</v>
      </c>
      <c r="M379" s="1" t="s">
        <v>1363</v>
      </c>
      <c r="N379" s="8">
        <v>1952</v>
      </c>
      <c r="O379" s="8">
        <v>104.9</v>
      </c>
      <c r="P379" s="8" t="s">
        <v>4009</v>
      </c>
      <c r="Q3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79" s="8" t="s">
        <v>3902</v>
      </c>
      <c r="S379" s="8" t="s">
        <v>1453</v>
      </c>
      <c r="T379" s="8" t="s">
        <v>1382</v>
      </c>
      <c r="V379" s="1" t="s">
        <v>2589</v>
      </c>
      <c r="W379" s="8" t="s">
        <v>2629</v>
      </c>
      <c r="X379" s="19" t="s">
        <v>2691</v>
      </c>
      <c r="AA379" s="20">
        <v>4383534.9800000004</v>
      </c>
      <c r="AB379" s="12">
        <f t="shared" si="5"/>
        <v>26725.06</v>
      </c>
      <c r="AC379" s="17">
        <f>ROUND(1.65586^(2*EXP(-((Таблица1[[#This Row],[Площадь, кв.м]]/200)^2))-1),4)</f>
        <v>1.2991999999999999</v>
      </c>
      <c r="AD3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79" s="21">
        <v>1</v>
      </c>
      <c r="AG3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11110.783299999999</v>
      </c>
      <c r="AH379" s="34">
        <f>ROUND(Таблица1[[#This Row],[УПКС]]*Таблица1[[#This Row],[Площадь, кв.м]],2)</f>
        <v>1165521.17</v>
      </c>
      <c r="AI379" s="14">
        <f>Таблица1[[#This Row],[Кадастровая стоимость, руб]]/Таблица1[[#This Row],[Действ. КС]]</f>
        <v>0.26588613420851492</v>
      </c>
      <c r="AJ379" s="20" t="s">
        <v>3996</v>
      </c>
      <c r="AK379" s="20" t="s">
        <v>3997</v>
      </c>
      <c r="AL379" s="20" t="s">
        <v>3998</v>
      </c>
      <c r="AM379" s="8" t="s">
        <v>3984</v>
      </c>
      <c r="AN379" s="8" t="s">
        <v>4036</v>
      </c>
      <c r="AO379" s="46" t="s">
        <v>4013</v>
      </c>
    </row>
    <row r="380" spans="1:41" x14ac:dyDescent="0.25">
      <c r="A380" s="1" t="s">
        <v>687</v>
      </c>
      <c r="B380" s="1" t="s">
        <v>688</v>
      </c>
      <c r="C380" s="1" t="s">
        <v>3981</v>
      </c>
      <c r="D380" s="1" t="s">
        <v>1280</v>
      </c>
      <c r="E380" s="16">
        <v>204002000000</v>
      </c>
      <c r="F380" s="16" t="s">
        <v>1005</v>
      </c>
      <c r="G380" s="8" t="s">
        <v>201</v>
      </c>
      <c r="H380" s="1">
        <v>2</v>
      </c>
      <c r="I380" s="1" t="s">
        <v>1351</v>
      </c>
      <c r="J380" s="1">
        <v>202</v>
      </c>
      <c r="K380" s="1" t="s">
        <v>1352</v>
      </c>
      <c r="L380" s="1">
        <v>61001002001</v>
      </c>
      <c r="M380" s="1" t="s">
        <v>1363</v>
      </c>
      <c r="N380" s="8">
        <v>1962</v>
      </c>
      <c r="O380" s="8">
        <v>63.7</v>
      </c>
      <c r="P380" s="8" t="s">
        <v>4009</v>
      </c>
      <c r="Q3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0" s="8" t="s">
        <v>3902</v>
      </c>
      <c r="S380" s="8" t="s">
        <v>2019</v>
      </c>
      <c r="T380" s="8" t="s">
        <v>1382</v>
      </c>
      <c r="V380" s="1" t="s">
        <v>2589</v>
      </c>
      <c r="W380" s="8" t="s">
        <v>2629</v>
      </c>
      <c r="X380" s="19" t="s">
        <v>2720</v>
      </c>
      <c r="AA380" s="20">
        <v>464322.85</v>
      </c>
      <c r="AB380" s="12">
        <f t="shared" si="5"/>
        <v>26725.06</v>
      </c>
      <c r="AC380" s="17">
        <f>ROUND(1.65586^(2*EXP(-((Таблица1[[#This Row],[Площадь, кв.м]]/200)^2))-1),4)</f>
        <v>1.5023</v>
      </c>
      <c r="AD3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380" s="21">
        <v>1</v>
      </c>
      <c r="AG3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14453.6607</v>
      </c>
      <c r="AH380" s="34">
        <f>ROUND(Таблица1[[#This Row],[УПКС]]*Таблица1[[#This Row],[Площадь, кв.м]],2)</f>
        <v>920698.19</v>
      </c>
      <c r="AI380" s="14">
        <f>Таблица1[[#This Row],[Кадастровая стоимость, руб]]/Таблица1[[#This Row],[Действ. КС]]</f>
        <v>1.9828836551981019</v>
      </c>
      <c r="AJ380" s="20" t="s">
        <v>3996</v>
      </c>
      <c r="AK380" s="20" t="s">
        <v>3997</v>
      </c>
      <c r="AL380" s="20" t="s">
        <v>3998</v>
      </c>
      <c r="AM380" s="8" t="s">
        <v>3984</v>
      </c>
      <c r="AN380" s="8" t="s">
        <v>4036</v>
      </c>
      <c r="AO380" s="46" t="s">
        <v>4013</v>
      </c>
    </row>
    <row r="381" spans="1:41" x14ac:dyDescent="0.25">
      <c r="A381" s="1" t="s">
        <v>348</v>
      </c>
      <c r="B381" s="1" t="s">
        <v>17</v>
      </c>
      <c r="C381" s="1" t="s">
        <v>3981</v>
      </c>
      <c r="D381" s="1" t="s">
        <v>1280</v>
      </c>
      <c r="E381" s="16">
        <v>204002000000</v>
      </c>
      <c r="F381" s="16" t="s">
        <v>1005</v>
      </c>
      <c r="G381" s="8" t="s">
        <v>201</v>
      </c>
      <c r="H381" s="1">
        <v>2</v>
      </c>
      <c r="I381" s="1" t="s">
        <v>1351</v>
      </c>
      <c r="J381" s="1">
        <v>202</v>
      </c>
      <c r="K381" s="1" t="s">
        <v>1352</v>
      </c>
      <c r="L381" s="1">
        <v>61001003000</v>
      </c>
      <c r="M381" s="1" t="s">
        <v>1359</v>
      </c>
      <c r="N381" s="8">
        <v>2015</v>
      </c>
      <c r="O381" s="8">
        <v>207.8</v>
      </c>
      <c r="P381" s="8" t="s">
        <v>4009</v>
      </c>
      <c r="Q3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1" s="8" t="s">
        <v>3902</v>
      </c>
      <c r="S381" s="8" t="s">
        <v>1694</v>
      </c>
      <c r="T381" s="8" t="s">
        <v>1382</v>
      </c>
      <c r="U381" s="18"/>
      <c r="V381" s="1" t="s">
        <v>2589</v>
      </c>
      <c r="W381" s="8" t="s">
        <v>2629</v>
      </c>
      <c r="X381" s="19" t="s">
        <v>2706</v>
      </c>
      <c r="AA381" s="20">
        <v>1514396.53</v>
      </c>
      <c r="AB381" s="12">
        <f t="shared" si="5"/>
        <v>26725.06</v>
      </c>
      <c r="AC381" s="17">
        <f>ROUND(1.65586^(2*EXP(-((Таблица1[[#This Row],[Площадь, кв.м]]/200)^2))-1),4)</f>
        <v>0.8508</v>
      </c>
      <c r="AD3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81" s="21">
        <v>1</v>
      </c>
      <c r="AG3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22737.681</v>
      </c>
      <c r="AH381" s="34">
        <f>ROUND(Таблица1[[#This Row],[УПКС]]*Таблица1[[#This Row],[Площадь, кв.м]],2)</f>
        <v>4724890.1100000003</v>
      </c>
      <c r="AI381" s="14">
        <f>Таблица1[[#This Row],[Кадастровая стоимость, руб]]/Таблица1[[#This Row],[Действ. КС]]</f>
        <v>3.1199821291191152</v>
      </c>
      <c r="AJ381" s="20" t="s">
        <v>3996</v>
      </c>
      <c r="AK381" s="20" t="s">
        <v>3997</v>
      </c>
      <c r="AL381" s="20" t="s">
        <v>3998</v>
      </c>
      <c r="AM381" s="8" t="s">
        <v>3984</v>
      </c>
      <c r="AN381" s="8" t="s">
        <v>4036</v>
      </c>
      <c r="AO381" s="46" t="s">
        <v>4013</v>
      </c>
    </row>
    <row r="382" spans="1:41" x14ac:dyDescent="0.25">
      <c r="A382" s="1" t="s">
        <v>976</v>
      </c>
      <c r="B382" s="1" t="s">
        <v>21</v>
      </c>
      <c r="C382" s="1" t="s">
        <v>3981</v>
      </c>
      <c r="D382" s="1" t="s">
        <v>1280</v>
      </c>
      <c r="E382" s="16">
        <v>204002000000</v>
      </c>
      <c r="F382" s="16" t="s">
        <v>1005</v>
      </c>
      <c r="G382" s="8" t="s">
        <v>201</v>
      </c>
      <c r="H382" s="1">
        <v>2</v>
      </c>
      <c r="I382" s="1" t="s">
        <v>1351</v>
      </c>
      <c r="J382" s="1">
        <v>202</v>
      </c>
      <c r="K382" s="1" t="s">
        <v>1352</v>
      </c>
      <c r="L382" s="1">
        <v>61001002001</v>
      </c>
      <c r="M382" s="1" t="s">
        <v>1363</v>
      </c>
      <c r="N382" s="8">
        <v>2006</v>
      </c>
      <c r="O382" s="8">
        <v>126.2</v>
      </c>
      <c r="P382" s="8" t="s">
        <v>4009</v>
      </c>
      <c r="Q3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2" s="8" t="s">
        <v>3902</v>
      </c>
      <c r="S382" s="8" t="s">
        <v>2294</v>
      </c>
      <c r="T382" s="8" t="s">
        <v>1382</v>
      </c>
      <c r="V382" s="1" t="s">
        <v>2589</v>
      </c>
      <c r="W382" s="8" t="s">
        <v>2629</v>
      </c>
      <c r="X382" s="19" t="s">
        <v>2772</v>
      </c>
      <c r="AA382" s="20">
        <v>2576935.9500000002</v>
      </c>
      <c r="AB382" s="12">
        <f t="shared" si="5"/>
        <v>26725.06</v>
      </c>
      <c r="AC382" s="17">
        <f>ROUND(1.65586^(2*EXP(-((Таблица1[[#This Row],[Площадь, кв.м]]/200)^2))-1),4)</f>
        <v>1.1889000000000001</v>
      </c>
      <c r="AD3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382" s="21">
        <v>1</v>
      </c>
      <c r="AG3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30820.221099999999</v>
      </c>
      <c r="AH382" s="34">
        <f>ROUND(Таблица1[[#This Row],[УПКС]]*Таблица1[[#This Row],[Площадь, кв.м]],2)</f>
        <v>3889511.9</v>
      </c>
      <c r="AI382" s="14">
        <f>Таблица1[[#This Row],[Кадастровая стоимость, руб]]/Таблица1[[#This Row],[Действ. КС]]</f>
        <v>1.5093552868475446</v>
      </c>
      <c r="AJ382" s="20" t="s">
        <v>3996</v>
      </c>
      <c r="AK382" s="20" t="s">
        <v>3997</v>
      </c>
      <c r="AL382" s="20" t="s">
        <v>3998</v>
      </c>
      <c r="AM382" s="8" t="s">
        <v>3984</v>
      </c>
      <c r="AN382" s="8" t="s">
        <v>4036</v>
      </c>
      <c r="AO382" s="46" t="s">
        <v>4013</v>
      </c>
    </row>
    <row r="383" spans="1:41" x14ac:dyDescent="0.25">
      <c r="A383" s="1" t="s">
        <v>741</v>
      </c>
      <c r="B383" s="1" t="s">
        <v>17</v>
      </c>
      <c r="C383" s="1" t="s">
        <v>3981</v>
      </c>
      <c r="D383" s="1" t="s">
        <v>1280</v>
      </c>
      <c r="E383" s="16">
        <v>204002000000</v>
      </c>
      <c r="F383" s="16" t="s">
        <v>1005</v>
      </c>
      <c r="G383" s="8" t="s">
        <v>201</v>
      </c>
      <c r="H383" s="1">
        <v>2</v>
      </c>
      <c r="I383" s="1" t="s">
        <v>1351</v>
      </c>
      <c r="J383" s="1">
        <v>202</v>
      </c>
      <c r="K383" s="1" t="s">
        <v>1352</v>
      </c>
      <c r="L383" s="1">
        <v>61001002001</v>
      </c>
      <c r="M383" s="1" t="s">
        <v>1363</v>
      </c>
      <c r="N383" s="8">
        <v>1959</v>
      </c>
      <c r="O383" s="8">
        <v>70.400000000000006</v>
      </c>
      <c r="P383" s="8" t="s">
        <v>4009</v>
      </c>
      <c r="Q3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3" s="8" t="s">
        <v>3902</v>
      </c>
      <c r="S383" s="8" t="s">
        <v>2069</v>
      </c>
      <c r="T383" s="8" t="s">
        <v>1382</v>
      </c>
      <c r="V383" s="1" t="s">
        <v>2589</v>
      </c>
      <c r="W383" s="8" t="s">
        <v>2629</v>
      </c>
      <c r="X383" s="19" t="s">
        <v>2700</v>
      </c>
      <c r="AA383" s="20">
        <v>513160.58</v>
      </c>
      <c r="AB383" s="12">
        <f t="shared" si="5"/>
        <v>26725.06</v>
      </c>
      <c r="AC383" s="17">
        <f>ROUND(1.65586^(2*EXP(-((Таблица1[[#This Row],[Площадь, кв.м]]/200)^2))-1),4)</f>
        <v>1.4722</v>
      </c>
      <c r="AD3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83" s="21">
        <v>1</v>
      </c>
      <c r="AG3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13770.6217</v>
      </c>
      <c r="AH383" s="34">
        <f>ROUND(Таблица1[[#This Row],[УПКС]]*Таблица1[[#This Row],[Площадь, кв.м]],2)</f>
        <v>969451.77</v>
      </c>
      <c r="AI383" s="14">
        <f>Таблица1[[#This Row],[Кадастровая стоимость, руб]]/Таблица1[[#This Row],[Действ. КС]]</f>
        <v>1.8891781788850577</v>
      </c>
      <c r="AJ383" s="20" t="s">
        <v>3996</v>
      </c>
      <c r="AK383" s="20" t="s">
        <v>3997</v>
      </c>
      <c r="AL383" s="20" t="s">
        <v>3998</v>
      </c>
      <c r="AM383" s="8" t="s">
        <v>3984</v>
      </c>
      <c r="AN383" s="8" t="s">
        <v>4036</v>
      </c>
      <c r="AO383" s="46" t="s">
        <v>4013</v>
      </c>
    </row>
    <row r="384" spans="1:41" x14ac:dyDescent="0.25">
      <c r="A384" s="1" t="s">
        <v>65</v>
      </c>
      <c r="B384" s="1" t="s">
        <v>56</v>
      </c>
      <c r="C384" s="1" t="s">
        <v>3981</v>
      </c>
      <c r="D384" s="1" t="s">
        <v>1280</v>
      </c>
      <c r="E384" s="16">
        <v>204002000000</v>
      </c>
      <c r="F384" s="16" t="s">
        <v>1005</v>
      </c>
      <c r="G384" s="8" t="s">
        <v>1338</v>
      </c>
      <c r="H384" s="1">
        <v>2</v>
      </c>
      <c r="I384" s="1" t="s">
        <v>1349</v>
      </c>
      <c r="J384" s="1">
        <v>201</v>
      </c>
      <c r="K384" s="1" t="s">
        <v>1350</v>
      </c>
      <c r="L384" s="1">
        <v>61001002001</v>
      </c>
      <c r="M384" s="1" t="s">
        <v>1363</v>
      </c>
      <c r="N384" s="8">
        <v>1963</v>
      </c>
      <c r="O384" s="8">
        <v>51.1</v>
      </c>
      <c r="P384" s="8" t="s">
        <v>4009</v>
      </c>
      <c r="Q3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4" s="8" t="s">
        <v>3903</v>
      </c>
      <c r="S384" s="8" t="s">
        <v>1431</v>
      </c>
      <c r="T384" s="8" t="s">
        <v>1382</v>
      </c>
      <c r="V384" s="1" t="s">
        <v>2589</v>
      </c>
      <c r="W384" s="8" t="s">
        <v>2622</v>
      </c>
      <c r="X384" s="19" t="s">
        <v>2716</v>
      </c>
      <c r="AA384" s="20">
        <v>2455809.79</v>
      </c>
      <c r="AB384" s="12">
        <f t="shared" si="5"/>
        <v>26725.06</v>
      </c>
      <c r="AC384" s="17">
        <f>ROUND(1.65586^(2*EXP(-((Таблица1[[#This Row],[Площадь, кв.м]]/200)^2))-1),4)</f>
        <v>1.5536000000000001</v>
      </c>
      <c r="AD3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384" s="21">
        <v>1</v>
      </c>
      <c r="AG3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14947.2192</v>
      </c>
      <c r="AH384" s="34">
        <f>ROUND(Таблица1[[#This Row],[УПКС]]*Таблица1[[#This Row],[Площадь, кв.м]],2)</f>
        <v>763802.9</v>
      </c>
      <c r="AI384" s="14">
        <f>Таблица1[[#This Row],[Кадастровая стоимость, руб]]/Таблица1[[#This Row],[Действ. КС]]</f>
        <v>0.31101875361446457</v>
      </c>
      <c r="AJ384" s="20" t="s">
        <v>3996</v>
      </c>
      <c r="AK384" s="20" t="s">
        <v>3997</v>
      </c>
      <c r="AL384" s="20" t="s">
        <v>3998</v>
      </c>
      <c r="AM384" s="8" t="s">
        <v>3984</v>
      </c>
      <c r="AN384" s="8" t="s">
        <v>4036</v>
      </c>
      <c r="AO384" s="46" t="s">
        <v>4013</v>
      </c>
    </row>
    <row r="385" spans="1:41" x14ac:dyDescent="0.25">
      <c r="A385" s="1" t="s">
        <v>912</v>
      </c>
      <c r="B385" s="1" t="s">
        <v>56</v>
      </c>
      <c r="C385" s="1" t="s">
        <v>3981</v>
      </c>
      <c r="D385" s="1" t="s">
        <v>1280</v>
      </c>
      <c r="E385" s="16">
        <v>204002000000</v>
      </c>
      <c r="F385" s="16" t="s">
        <v>1005</v>
      </c>
      <c r="G385" s="8" t="s">
        <v>201</v>
      </c>
      <c r="H385" s="1">
        <v>2</v>
      </c>
      <c r="I385" s="1" t="s">
        <v>1351</v>
      </c>
      <c r="J385" s="1">
        <v>202</v>
      </c>
      <c r="K385" s="1" t="s">
        <v>1352</v>
      </c>
      <c r="L385" s="1">
        <v>61001002001</v>
      </c>
      <c r="M385" s="1" t="s">
        <v>1363</v>
      </c>
      <c r="N385" s="8">
        <v>1985</v>
      </c>
      <c r="O385" s="8">
        <v>104.4</v>
      </c>
      <c r="P385" s="8" t="s">
        <v>4009</v>
      </c>
      <c r="Q3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5" s="8" t="s">
        <v>3903</v>
      </c>
      <c r="S385" s="8" t="s">
        <v>2231</v>
      </c>
      <c r="T385" s="8" t="s">
        <v>1382</v>
      </c>
      <c r="V385" s="1" t="s">
        <v>2589</v>
      </c>
      <c r="W385" s="8" t="s">
        <v>2622</v>
      </c>
      <c r="X385" s="19" t="s">
        <v>2738</v>
      </c>
      <c r="AA385" s="20">
        <v>4276657.26</v>
      </c>
      <c r="AB385" s="12">
        <f t="shared" si="5"/>
        <v>26725.06</v>
      </c>
      <c r="AC385" s="17">
        <f>ROUND(1.65586^(2*EXP(-((Таблица1[[#This Row],[Площадь, кв.м]]/200)^2))-1),4)</f>
        <v>1.3018000000000001</v>
      </c>
      <c r="AD3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0.72</v>
      </c>
      <c r="AF385" s="21">
        <v>1</v>
      </c>
      <c r="AG3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25049.291799999999</v>
      </c>
      <c r="AH385" s="34">
        <f>ROUND(Таблица1[[#This Row],[УПКС]]*Таблица1[[#This Row],[Площадь, кв.м]],2)</f>
        <v>2615146.06</v>
      </c>
      <c r="AI385" s="14">
        <f>Таблица1[[#This Row],[Кадастровая стоимость, руб]]/Таблица1[[#This Row],[Действ. КС]]</f>
        <v>0.6114930191997664</v>
      </c>
      <c r="AJ385" s="20" t="s">
        <v>3996</v>
      </c>
      <c r="AK385" s="20" t="s">
        <v>3997</v>
      </c>
      <c r="AL385" s="20" t="s">
        <v>3998</v>
      </c>
      <c r="AM385" s="8" t="s">
        <v>3984</v>
      </c>
      <c r="AN385" s="8" t="s">
        <v>4036</v>
      </c>
      <c r="AO385" s="46" t="s">
        <v>4013</v>
      </c>
    </row>
    <row r="386" spans="1:41" x14ac:dyDescent="0.25">
      <c r="A386" s="1" t="s">
        <v>873</v>
      </c>
      <c r="B386" s="1" t="s">
        <v>56</v>
      </c>
      <c r="C386" s="1" t="s">
        <v>3981</v>
      </c>
      <c r="D386" s="1" t="s">
        <v>1280</v>
      </c>
      <c r="E386" s="16">
        <v>204002000000</v>
      </c>
      <c r="F386" s="16" t="s">
        <v>1005</v>
      </c>
      <c r="G386" s="8" t="s">
        <v>201</v>
      </c>
      <c r="H386" s="1">
        <v>2</v>
      </c>
      <c r="I386" s="1" t="s">
        <v>1351</v>
      </c>
      <c r="J386" s="1">
        <v>202</v>
      </c>
      <c r="K386" s="1" t="s">
        <v>1352</v>
      </c>
      <c r="L386" s="1">
        <v>61001002001</v>
      </c>
      <c r="M386" s="1" t="s">
        <v>1363</v>
      </c>
      <c r="N386" s="8">
        <v>2003</v>
      </c>
      <c r="O386" s="8">
        <v>92.8</v>
      </c>
      <c r="P386" s="8" t="s">
        <v>4009</v>
      </c>
      <c r="Q3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6" s="8" t="s">
        <v>3903</v>
      </c>
      <c r="S386" s="8" t="s">
        <v>2193</v>
      </c>
      <c r="T386" s="8" t="s">
        <v>1382</v>
      </c>
      <c r="V386" s="1" t="s">
        <v>2589</v>
      </c>
      <c r="W386" s="8" t="s">
        <v>2622</v>
      </c>
      <c r="X386" s="19" t="s">
        <v>2747</v>
      </c>
      <c r="AA386" s="20">
        <v>3269945.34</v>
      </c>
      <c r="AB386" s="12">
        <f t="shared" si="5"/>
        <v>26725.06</v>
      </c>
      <c r="AC386" s="17">
        <f>ROUND(1.65586^(2*EXP(-((Таблица1[[#This Row],[Площадь, кв.м]]/200)^2))-1),4)</f>
        <v>1.3620000000000001</v>
      </c>
      <c r="AD3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386" s="21">
        <v>1</v>
      </c>
      <c r="AG3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34579.555099999998</v>
      </c>
      <c r="AH386" s="34">
        <f>ROUND(Таблица1[[#This Row],[УПКС]]*Таблица1[[#This Row],[Площадь, кв.м]],2)</f>
        <v>3208982.71</v>
      </c>
      <c r="AI386" s="14">
        <f>Таблица1[[#This Row],[Кадастровая стоимость, руб]]/Таблица1[[#This Row],[Действ. КС]]</f>
        <v>0.98135668224961836</v>
      </c>
      <c r="AJ386" s="20" t="s">
        <v>3996</v>
      </c>
      <c r="AK386" s="20" t="s">
        <v>3997</v>
      </c>
      <c r="AL386" s="20" t="s">
        <v>3998</v>
      </c>
      <c r="AM386" s="8" t="s">
        <v>3984</v>
      </c>
      <c r="AN386" s="8" t="s">
        <v>4036</v>
      </c>
      <c r="AO386" s="46" t="s">
        <v>4013</v>
      </c>
    </row>
    <row r="387" spans="1:41" x14ac:dyDescent="0.25">
      <c r="A387" s="1" t="s">
        <v>309</v>
      </c>
      <c r="B387" s="1" t="s">
        <v>8</v>
      </c>
      <c r="C387" s="1" t="s">
        <v>3981</v>
      </c>
      <c r="D387" s="1" t="s">
        <v>1280</v>
      </c>
      <c r="E387" s="16">
        <v>204002000000</v>
      </c>
      <c r="F387" s="16" t="s">
        <v>1005</v>
      </c>
      <c r="G387" s="8" t="s">
        <v>201</v>
      </c>
      <c r="H387" s="1">
        <v>2</v>
      </c>
      <c r="I387" s="1" t="s">
        <v>1351</v>
      </c>
      <c r="J387" s="1">
        <v>202</v>
      </c>
      <c r="K387" s="1" t="s">
        <v>1352</v>
      </c>
      <c r="L387" s="1">
        <v>61001005000</v>
      </c>
      <c r="M387" s="1" t="s">
        <v>1358</v>
      </c>
      <c r="N387" s="8">
        <v>1965</v>
      </c>
      <c r="O387" s="8">
        <v>177.4</v>
      </c>
      <c r="P387" s="8" t="s">
        <v>4009</v>
      </c>
      <c r="Q3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7" s="8" t="s">
        <v>3901</v>
      </c>
      <c r="S387" s="8" t="s">
        <v>1656</v>
      </c>
      <c r="T387" s="8" t="s">
        <v>1382</v>
      </c>
      <c r="V387" s="1" t="s">
        <v>2589</v>
      </c>
      <c r="W387" s="8" t="s">
        <v>2622</v>
      </c>
      <c r="X387" s="19" t="s">
        <v>2698</v>
      </c>
      <c r="AA387" s="20">
        <v>7370663.0999999996</v>
      </c>
      <c r="AB387" s="12">
        <f t="shared" ref="AB387:AB450" si="6">26725.06</f>
        <v>26725.06</v>
      </c>
      <c r="AC387" s="17">
        <f>ROUND(1.65586^(2*EXP(-((Таблица1[[#This Row],[Площадь, кв.м]]/200)^2))-1),4)</f>
        <v>0.95589999999999997</v>
      </c>
      <c r="AD3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387" s="21">
        <v>1</v>
      </c>
      <c r="AG3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9452.1993999999995</v>
      </c>
      <c r="AH387" s="34">
        <f>ROUND(Таблица1[[#This Row],[УПКС]]*Таблица1[[#This Row],[Площадь, кв.м]],2)</f>
        <v>1676820.17</v>
      </c>
      <c r="AI387" s="14">
        <f>Таблица1[[#This Row],[Кадастровая стоимость, руб]]/Таблица1[[#This Row],[Действ. КС]]</f>
        <v>0.22749922866505728</v>
      </c>
      <c r="AJ387" s="20" t="s">
        <v>3996</v>
      </c>
      <c r="AK387" s="20" t="s">
        <v>3997</v>
      </c>
      <c r="AL387" s="20" t="s">
        <v>3998</v>
      </c>
      <c r="AM387" s="8" t="s">
        <v>3984</v>
      </c>
      <c r="AN387" s="8" t="s">
        <v>4036</v>
      </c>
      <c r="AO387" s="46" t="s">
        <v>4013</v>
      </c>
    </row>
    <row r="388" spans="1:41" x14ac:dyDescent="0.25">
      <c r="A388" s="1" t="s">
        <v>581</v>
      </c>
      <c r="B388" s="1" t="s">
        <v>56</v>
      </c>
      <c r="C388" s="1" t="s">
        <v>3981</v>
      </c>
      <c r="D388" s="1" t="s">
        <v>1280</v>
      </c>
      <c r="E388" s="16">
        <v>204002000000</v>
      </c>
      <c r="F388" s="16" t="s">
        <v>1005</v>
      </c>
      <c r="G388" s="8" t="s">
        <v>201</v>
      </c>
      <c r="H388" s="1">
        <v>2</v>
      </c>
      <c r="I388" s="1" t="s">
        <v>1351</v>
      </c>
      <c r="J388" s="1">
        <v>202</v>
      </c>
      <c r="K388" s="1" t="s">
        <v>1352</v>
      </c>
      <c r="L388" s="1">
        <v>61001002001</v>
      </c>
      <c r="M388" s="1" t="s">
        <v>1363</v>
      </c>
      <c r="N388" s="8">
        <v>1960</v>
      </c>
      <c r="O388" s="8">
        <v>49.9</v>
      </c>
      <c r="P388" s="8" t="s">
        <v>4009</v>
      </c>
      <c r="Q3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8" s="8" t="s">
        <v>3905</v>
      </c>
      <c r="S388" s="8" t="s">
        <v>1916</v>
      </c>
      <c r="T388" s="8" t="s">
        <v>1382</v>
      </c>
      <c r="V388" s="1" t="s">
        <v>2589</v>
      </c>
      <c r="W388" s="8" t="s">
        <v>2626</v>
      </c>
      <c r="X388" s="19" t="s">
        <v>2738</v>
      </c>
      <c r="AA388" s="20">
        <v>2071561.07</v>
      </c>
      <c r="AB388" s="12">
        <f t="shared" si="6"/>
        <v>26725.06</v>
      </c>
      <c r="AC388" s="17">
        <f>ROUND(1.65586^(2*EXP(-((Таблица1[[#This Row],[Площадь, кв.м]]/200)^2))-1),4)</f>
        <v>1.5581</v>
      </c>
      <c r="AD3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88" s="21">
        <v>1</v>
      </c>
      <c r="AG3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14574.1106</v>
      </c>
      <c r="AH388" s="34">
        <f>ROUND(Таблица1[[#This Row],[УПКС]]*Таблица1[[#This Row],[Площадь, кв.м]],2)</f>
        <v>727248.12</v>
      </c>
      <c r="AI388" s="14">
        <f>Таблица1[[#This Row],[Кадастровая стоимость, руб]]/Таблица1[[#This Row],[Действ. КС]]</f>
        <v>0.3510628436360797</v>
      </c>
      <c r="AJ388" s="20" t="s">
        <v>3996</v>
      </c>
      <c r="AK388" s="20" t="s">
        <v>3997</v>
      </c>
      <c r="AL388" s="20" t="s">
        <v>3998</v>
      </c>
      <c r="AM388" s="8" t="s">
        <v>3984</v>
      </c>
      <c r="AN388" s="8" t="s">
        <v>4036</v>
      </c>
      <c r="AO388" s="46" t="s">
        <v>4013</v>
      </c>
    </row>
    <row r="389" spans="1:41" x14ac:dyDescent="0.25">
      <c r="A389" s="1" t="s">
        <v>793</v>
      </c>
      <c r="B389" s="1" t="s">
        <v>19</v>
      </c>
      <c r="C389" s="1" t="s">
        <v>3981</v>
      </c>
      <c r="D389" s="1" t="s">
        <v>1280</v>
      </c>
      <c r="E389" s="16">
        <v>204002000000</v>
      </c>
      <c r="F389" s="16" t="s">
        <v>1005</v>
      </c>
      <c r="G389" s="8" t="s">
        <v>201</v>
      </c>
      <c r="H389" s="1">
        <v>2</v>
      </c>
      <c r="I389" s="1" t="s">
        <v>1351</v>
      </c>
      <c r="J389" s="1">
        <v>202</v>
      </c>
      <c r="K389" s="1" t="s">
        <v>1352</v>
      </c>
      <c r="L389" s="1">
        <v>61001002000</v>
      </c>
      <c r="M389" s="1" t="s">
        <v>1364</v>
      </c>
      <c r="N389" s="8">
        <v>1960</v>
      </c>
      <c r="O389" s="8">
        <v>77.7</v>
      </c>
      <c r="P389" s="8" t="s">
        <v>4009</v>
      </c>
      <c r="Q3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89" s="8" t="s">
        <v>3905</v>
      </c>
      <c r="S389" s="8" t="s">
        <v>2120</v>
      </c>
      <c r="T389" s="8" t="s">
        <v>1382</v>
      </c>
      <c r="V389" s="1" t="s">
        <v>2589</v>
      </c>
      <c r="W389" s="8" t="s">
        <v>2626</v>
      </c>
      <c r="X389" s="19" t="s">
        <v>2698</v>
      </c>
      <c r="AA389" s="20">
        <v>650871.92000000004</v>
      </c>
      <c r="AB389" s="12">
        <f t="shared" si="6"/>
        <v>26725.06</v>
      </c>
      <c r="AC389" s="17">
        <f>ROUND(1.65586^(2*EXP(-((Таблица1[[#This Row],[Площадь, кв.м]]/200)^2))-1),4)</f>
        <v>1.4377</v>
      </c>
      <c r="AD3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89" s="21">
        <v>1</v>
      </c>
      <c r="AG3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13447.9166</v>
      </c>
      <c r="AH389" s="34">
        <f>ROUND(Таблица1[[#This Row],[УПКС]]*Таблица1[[#This Row],[Площадь, кв.м]],2)</f>
        <v>1044903.12</v>
      </c>
      <c r="AI389" s="14">
        <f>Таблица1[[#This Row],[Кадастровая стоимость, руб]]/Таблица1[[#This Row],[Действ. КС]]</f>
        <v>1.6053897670066946</v>
      </c>
      <c r="AJ389" s="20" t="s">
        <v>3996</v>
      </c>
      <c r="AK389" s="20" t="s">
        <v>3997</v>
      </c>
      <c r="AL389" s="20" t="s">
        <v>3998</v>
      </c>
      <c r="AM389" s="8" t="s">
        <v>3984</v>
      </c>
      <c r="AN389" s="8" t="s">
        <v>4036</v>
      </c>
      <c r="AO389" s="46" t="s">
        <v>4013</v>
      </c>
    </row>
    <row r="390" spans="1:41" x14ac:dyDescent="0.25">
      <c r="A390" s="1" t="s">
        <v>1041</v>
      </c>
      <c r="B390" s="1" t="s">
        <v>8</v>
      </c>
      <c r="C390" s="1" t="s">
        <v>3981</v>
      </c>
      <c r="D390" s="1" t="s">
        <v>1280</v>
      </c>
      <c r="E390" s="16">
        <v>204002000000</v>
      </c>
      <c r="F390" s="16" t="s">
        <v>1005</v>
      </c>
      <c r="G390" s="8" t="s">
        <v>201</v>
      </c>
      <c r="H390" s="1">
        <v>2</v>
      </c>
      <c r="I390" s="1" t="s">
        <v>1351</v>
      </c>
      <c r="J390" s="1">
        <v>202</v>
      </c>
      <c r="K390" s="1" t="s">
        <v>1352</v>
      </c>
      <c r="L390" s="1">
        <v>61001002000</v>
      </c>
      <c r="M390" s="1" t="s">
        <v>1364</v>
      </c>
      <c r="N390" s="8">
        <v>2011</v>
      </c>
      <c r="O390" s="8">
        <v>169.9</v>
      </c>
      <c r="P390" s="8" t="s">
        <v>4009</v>
      </c>
      <c r="Q3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0" s="8" t="s">
        <v>3905</v>
      </c>
      <c r="S390" s="8" t="s">
        <v>2357</v>
      </c>
      <c r="T390" s="8" t="s">
        <v>1382</v>
      </c>
      <c r="U390" s="18"/>
      <c r="V390" s="1" t="s">
        <v>2589</v>
      </c>
      <c r="W390" s="8" t="s">
        <v>2626</v>
      </c>
      <c r="X390" s="19" t="s">
        <v>2706</v>
      </c>
      <c r="AA390" s="20">
        <v>2131534.85</v>
      </c>
      <c r="AB390" s="12">
        <f t="shared" si="6"/>
        <v>26725.06</v>
      </c>
      <c r="AC390" s="17">
        <f>ROUND(1.65586^(2*EXP(-((Таблица1[[#This Row],[Площадь, кв.м]]/200)^2))-1),4)</f>
        <v>0.9859</v>
      </c>
      <c r="AD3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390" s="21">
        <v>1</v>
      </c>
      <c r="AG3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26348.236700000001</v>
      </c>
      <c r="AH390" s="34">
        <f>ROUND(Таблица1[[#This Row],[УПКС]]*Таблица1[[#This Row],[Площадь, кв.м]],2)</f>
        <v>4476565.42</v>
      </c>
      <c r="AI390" s="14">
        <f>Таблица1[[#This Row],[Кадастровая стоимость, руб]]/Таблица1[[#This Row],[Действ. КС]]</f>
        <v>2.1001605580129268</v>
      </c>
      <c r="AJ390" s="20" t="s">
        <v>3996</v>
      </c>
      <c r="AK390" s="20" t="s">
        <v>3997</v>
      </c>
      <c r="AL390" s="20" t="s">
        <v>3998</v>
      </c>
      <c r="AM390" s="8" t="s">
        <v>3984</v>
      </c>
      <c r="AN390" s="8" t="s">
        <v>4036</v>
      </c>
      <c r="AO390" s="46" t="s">
        <v>4013</v>
      </c>
    </row>
    <row r="391" spans="1:41" x14ac:dyDescent="0.25">
      <c r="A391" s="1" t="s">
        <v>647</v>
      </c>
      <c r="B391" s="1" t="s">
        <v>648</v>
      </c>
      <c r="C391" s="1" t="s">
        <v>3981</v>
      </c>
      <c r="D391" s="1" t="s">
        <v>1280</v>
      </c>
      <c r="E391" s="16">
        <v>204002000000</v>
      </c>
      <c r="F391" s="16" t="s">
        <v>1005</v>
      </c>
      <c r="G391" s="8" t="s">
        <v>201</v>
      </c>
      <c r="H391" s="1">
        <v>2</v>
      </c>
      <c r="I391" s="1" t="s">
        <v>1351</v>
      </c>
      <c r="J391" s="1">
        <v>202</v>
      </c>
      <c r="K391" s="1" t="s">
        <v>1352</v>
      </c>
      <c r="L391" s="1">
        <v>61001002001</v>
      </c>
      <c r="M391" s="1" t="s">
        <v>1363</v>
      </c>
      <c r="N391" s="8">
        <v>1960</v>
      </c>
      <c r="O391" s="8">
        <v>57.8</v>
      </c>
      <c r="P391" s="8" t="s">
        <v>4009</v>
      </c>
      <c r="Q3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1" s="8" t="s">
        <v>3905</v>
      </c>
      <c r="S391" s="8" t="s">
        <v>1981</v>
      </c>
      <c r="T391" s="8" t="s">
        <v>1382</v>
      </c>
      <c r="V391" s="1" t="s">
        <v>2589</v>
      </c>
      <c r="W391" s="8" t="s">
        <v>2626</v>
      </c>
      <c r="X391" s="19" t="s">
        <v>2729</v>
      </c>
      <c r="AA391" s="20">
        <v>2587793.86</v>
      </c>
      <c r="AB391" s="12">
        <f t="shared" si="6"/>
        <v>26725.06</v>
      </c>
      <c r="AC391" s="17">
        <f>ROUND(1.65586^(2*EXP(-((Таблица1[[#This Row],[Площадь, кв.м]]/200)^2))-1),4)</f>
        <v>1.5273000000000001</v>
      </c>
      <c r="AD3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91" s="21">
        <v>1</v>
      </c>
      <c r="AG3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14286.0144</v>
      </c>
      <c r="AH391" s="34">
        <f>ROUND(Таблица1[[#This Row],[УПКС]]*Таблица1[[#This Row],[Площадь, кв.м]],2)</f>
        <v>825731.63</v>
      </c>
      <c r="AI391" s="14">
        <f>Таблица1[[#This Row],[Кадастровая стоимость, руб]]/Таблица1[[#This Row],[Действ. КС]]</f>
        <v>0.3190870968369946</v>
      </c>
      <c r="AJ391" s="20" t="s">
        <v>3996</v>
      </c>
      <c r="AK391" s="20" t="s">
        <v>3997</v>
      </c>
      <c r="AL391" s="20" t="s">
        <v>3998</v>
      </c>
      <c r="AM391" s="8" t="s">
        <v>3984</v>
      </c>
      <c r="AN391" s="8" t="s">
        <v>4036</v>
      </c>
      <c r="AO391" s="46" t="s">
        <v>4013</v>
      </c>
    </row>
    <row r="392" spans="1:41" x14ac:dyDescent="0.25">
      <c r="A392" s="1" t="s">
        <v>81</v>
      </c>
      <c r="B392" s="1" t="s">
        <v>82</v>
      </c>
      <c r="C392" s="1" t="s">
        <v>3981</v>
      </c>
      <c r="D392" s="1" t="s">
        <v>1280</v>
      </c>
      <c r="E392" s="16">
        <v>204002000000</v>
      </c>
      <c r="F392" s="16" t="s">
        <v>1005</v>
      </c>
      <c r="G392" s="8" t="s">
        <v>1338</v>
      </c>
      <c r="H392" s="1">
        <v>2</v>
      </c>
      <c r="I392" s="1" t="s">
        <v>1349</v>
      </c>
      <c r="J392" s="1">
        <v>201</v>
      </c>
      <c r="K392" s="1" t="s">
        <v>1350</v>
      </c>
      <c r="L392" s="1">
        <v>61001002001</v>
      </c>
      <c r="M392" s="1" t="s">
        <v>1363</v>
      </c>
      <c r="N392" s="8">
        <v>1978</v>
      </c>
      <c r="O392" s="8">
        <v>79</v>
      </c>
      <c r="P392" s="8" t="s">
        <v>4009</v>
      </c>
      <c r="Q3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2" s="8" t="s">
        <v>3904</v>
      </c>
      <c r="S392" s="8" t="s">
        <v>1446</v>
      </c>
      <c r="T392" s="8" t="s">
        <v>1382</v>
      </c>
      <c r="V392" s="1" t="s">
        <v>2588</v>
      </c>
      <c r="W392" s="8" t="s">
        <v>2603</v>
      </c>
      <c r="X392" s="19" t="s">
        <v>2688</v>
      </c>
      <c r="AA392" s="20">
        <v>575847.81000000006</v>
      </c>
      <c r="AB392" s="12">
        <f t="shared" si="6"/>
        <v>26725.06</v>
      </c>
      <c r="AC392" s="17">
        <f>ROUND(1.65586^(2*EXP(-((Таблица1[[#This Row],[Площадь, кв.м]]/200)^2))-1),4)</f>
        <v>1.4313</v>
      </c>
      <c r="AD3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0.56999999999999995</v>
      </c>
      <c r="AF392" s="21">
        <v>1</v>
      </c>
      <c r="AG3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21803.399700000002</v>
      </c>
      <c r="AH392" s="34">
        <f>ROUND(Таблица1[[#This Row],[УПКС]]*Таблица1[[#This Row],[Площадь, кв.м]],2)</f>
        <v>1722468.58</v>
      </c>
      <c r="AI392" s="14">
        <f>Таблица1[[#This Row],[Кадастровая стоимость, руб]]/Таблица1[[#This Row],[Действ. КС]]</f>
        <v>2.9911871680123259</v>
      </c>
      <c r="AJ392" s="20" t="s">
        <v>3996</v>
      </c>
      <c r="AK392" s="20" t="s">
        <v>3997</v>
      </c>
      <c r="AL392" s="20" t="s">
        <v>3998</v>
      </c>
      <c r="AM392" s="8" t="s">
        <v>3984</v>
      </c>
      <c r="AN392" s="8" t="s">
        <v>4036</v>
      </c>
      <c r="AO392" s="46" t="s">
        <v>4013</v>
      </c>
    </row>
    <row r="393" spans="1:41" x14ac:dyDescent="0.25">
      <c r="A393" s="1" t="s">
        <v>612</v>
      </c>
      <c r="B393" s="1" t="s">
        <v>56</v>
      </c>
      <c r="C393" s="1" t="s">
        <v>3981</v>
      </c>
      <c r="D393" s="1" t="s">
        <v>1280</v>
      </c>
      <c r="E393" s="16">
        <v>204002000000</v>
      </c>
      <c r="F393" s="16" t="s">
        <v>1005</v>
      </c>
      <c r="G393" s="8" t="s">
        <v>201</v>
      </c>
      <c r="H393" s="1">
        <v>2</v>
      </c>
      <c r="I393" s="1" t="s">
        <v>1351</v>
      </c>
      <c r="J393" s="1">
        <v>202</v>
      </c>
      <c r="K393" s="1" t="s">
        <v>1352</v>
      </c>
      <c r="L393" s="1">
        <v>61001002001</v>
      </c>
      <c r="M393" s="1" t="s">
        <v>1363</v>
      </c>
      <c r="N393" s="8">
        <v>1960</v>
      </c>
      <c r="O393" s="8">
        <v>53.2</v>
      </c>
      <c r="P393" s="8" t="s">
        <v>4009</v>
      </c>
      <c r="Q3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3" s="8" t="s">
        <v>3903</v>
      </c>
      <c r="S393" s="8" t="s">
        <v>1947</v>
      </c>
      <c r="T393" s="8" t="s">
        <v>1382</v>
      </c>
      <c r="V393" s="1" t="s">
        <v>2589</v>
      </c>
      <c r="W393" s="8" t="s">
        <v>2622</v>
      </c>
      <c r="X393" s="19" t="s">
        <v>2720</v>
      </c>
      <c r="AA393" s="20">
        <v>2359728.0299999998</v>
      </c>
      <c r="AB393" s="12">
        <f t="shared" si="6"/>
        <v>26725.06</v>
      </c>
      <c r="AC393" s="17">
        <f>ROUND(1.65586^(2*EXP(-((Таблица1[[#This Row],[Площадь, кв.м]]/200)^2))-1),4)</f>
        <v>1.5456000000000001</v>
      </c>
      <c r="AD3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93" s="21">
        <v>1</v>
      </c>
      <c r="AG3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14457.1885</v>
      </c>
      <c r="AH393" s="34">
        <f>ROUND(Таблица1[[#This Row],[УПКС]]*Таблица1[[#This Row],[Площадь, кв.м]],2)</f>
        <v>769122.43</v>
      </c>
      <c r="AI393" s="14">
        <f>Таблица1[[#This Row],[Кадастровая стоимость, руб]]/Таблица1[[#This Row],[Действ. КС]]</f>
        <v>0.32593689621087396</v>
      </c>
      <c r="AJ393" s="20" t="s">
        <v>3996</v>
      </c>
      <c r="AK393" s="20" t="s">
        <v>3997</v>
      </c>
      <c r="AL393" s="20" t="s">
        <v>3998</v>
      </c>
      <c r="AM393" s="8" t="s">
        <v>3984</v>
      </c>
      <c r="AN393" s="8" t="s">
        <v>4036</v>
      </c>
      <c r="AO393" s="46" t="s">
        <v>4013</v>
      </c>
    </row>
    <row r="394" spans="1:41" x14ac:dyDescent="0.25">
      <c r="A394" s="1" t="s">
        <v>1085</v>
      </c>
      <c r="B394" s="1" t="s">
        <v>56</v>
      </c>
      <c r="C394" s="1" t="s">
        <v>3981</v>
      </c>
      <c r="D394" s="1" t="s">
        <v>1280</v>
      </c>
      <c r="E394" s="16">
        <v>204002000000</v>
      </c>
      <c r="F394" s="16" t="s">
        <v>1005</v>
      </c>
      <c r="G394" s="8" t="s">
        <v>201</v>
      </c>
      <c r="H394" s="1">
        <v>2</v>
      </c>
      <c r="I394" s="1" t="s">
        <v>1351</v>
      </c>
      <c r="J394" s="1">
        <v>202</v>
      </c>
      <c r="K394" s="1" t="s">
        <v>1352</v>
      </c>
      <c r="L394" s="1">
        <v>61001002001</v>
      </c>
      <c r="M394" s="1" t="s">
        <v>1363</v>
      </c>
      <c r="N394" s="8">
        <v>2005</v>
      </c>
      <c r="O394" s="8">
        <v>264.60000000000002</v>
      </c>
      <c r="P394" s="8" t="s">
        <v>4009</v>
      </c>
      <c r="Q3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4" s="8" t="s">
        <v>3955</v>
      </c>
      <c r="S394" s="8" t="s">
        <v>2400</v>
      </c>
      <c r="T394" s="8" t="s">
        <v>1382</v>
      </c>
      <c r="U394" s="18"/>
      <c r="V394" s="1" t="s">
        <v>2589</v>
      </c>
      <c r="W394" s="8" t="s">
        <v>2653</v>
      </c>
      <c r="X394" s="19" t="s">
        <v>2729</v>
      </c>
      <c r="AA394" s="20">
        <v>6989692.1200000001</v>
      </c>
      <c r="AB394" s="12">
        <f t="shared" si="6"/>
        <v>26725.06</v>
      </c>
      <c r="AC394" s="17">
        <f>ROUND(1.65586^(2*EXP(-((Таблица1[[#This Row],[Площадь, кв.м]]/200)^2))-1),4)</f>
        <v>0.71960000000000002</v>
      </c>
      <c r="AD3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394" s="21">
        <v>1</v>
      </c>
      <c r="AG3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18654.4126</v>
      </c>
      <c r="AH394" s="34">
        <f>ROUND(Таблица1[[#This Row],[УПКС]]*Таблица1[[#This Row],[Площадь, кв.м]],2)</f>
        <v>4935957.57</v>
      </c>
      <c r="AI394" s="14">
        <f>Таблица1[[#This Row],[Кадастровая стоимость, руб]]/Таблица1[[#This Row],[Действ. КС]]</f>
        <v>0.70617667920972749</v>
      </c>
      <c r="AJ394" s="20" t="s">
        <v>3996</v>
      </c>
      <c r="AK394" s="20" t="s">
        <v>3997</v>
      </c>
      <c r="AL394" s="20" t="s">
        <v>3998</v>
      </c>
      <c r="AM394" s="8" t="s">
        <v>3984</v>
      </c>
      <c r="AN394" s="8" t="s">
        <v>4036</v>
      </c>
      <c r="AO394" s="46" t="s">
        <v>4013</v>
      </c>
    </row>
    <row r="395" spans="1:41" x14ac:dyDescent="0.25">
      <c r="A395" s="1" t="s">
        <v>995</v>
      </c>
      <c r="B395" s="1" t="s">
        <v>21</v>
      </c>
      <c r="C395" s="1" t="s">
        <v>3981</v>
      </c>
      <c r="D395" s="1" t="s">
        <v>1280</v>
      </c>
      <c r="E395" s="16">
        <v>204002000000</v>
      </c>
      <c r="F395" s="16" t="s">
        <v>1005</v>
      </c>
      <c r="G395" s="8" t="s">
        <v>201</v>
      </c>
      <c r="H395" s="1">
        <v>2</v>
      </c>
      <c r="I395" s="1" t="s">
        <v>1351</v>
      </c>
      <c r="J395" s="1">
        <v>202</v>
      </c>
      <c r="K395" s="1" t="s">
        <v>1352</v>
      </c>
      <c r="L395" s="1">
        <v>61001002001</v>
      </c>
      <c r="M395" s="1" t="s">
        <v>1363</v>
      </c>
      <c r="N395" s="8">
        <v>2007</v>
      </c>
      <c r="O395" s="8">
        <v>135.30000000000001</v>
      </c>
      <c r="P395" s="8" t="s">
        <v>4009</v>
      </c>
      <c r="Q3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5" s="8" t="s">
        <v>3955</v>
      </c>
      <c r="S395" s="8" t="s">
        <v>2313</v>
      </c>
      <c r="T395" s="8" t="s">
        <v>1382</v>
      </c>
      <c r="V395" s="1" t="s">
        <v>2589</v>
      </c>
      <c r="W395" s="8" t="s">
        <v>2653</v>
      </c>
      <c r="X395" s="19" t="s">
        <v>2698</v>
      </c>
      <c r="AA395" s="20">
        <v>2844010.48</v>
      </c>
      <c r="AB395" s="12">
        <f t="shared" si="6"/>
        <v>26725.06</v>
      </c>
      <c r="AC395" s="17">
        <f>ROUND(1.65586^(2*EXP(-((Таблица1[[#This Row],[Площадь, кв.м]]/200)^2))-1),4)</f>
        <v>1.1433</v>
      </c>
      <c r="AD3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395" s="21">
        <v>1</v>
      </c>
      <c r="AG3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29943.6659</v>
      </c>
      <c r="AH395" s="34">
        <f>ROUND(Таблица1[[#This Row],[УПКС]]*Таблица1[[#This Row],[Площадь, кв.м]],2)</f>
        <v>4051378</v>
      </c>
      <c r="AI395" s="14">
        <f>Таблица1[[#This Row],[Кадастровая стоимость, руб]]/Таблица1[[#This Row],[Действ. КС]]</f>
        <v>1.4245299124214197</v>
      </c>
      <c r="AJ395" s="20" t="s">
        <v>3996</v>
      </c>
      <c r="AK395" s="20" t="s">
        <v>3997</v>
      </c>
      <c r="AL395" s="20" t="s">
        <v>3998</v>
      </c>
      <c r="AM395" s="8" t="s">
        <v>3984</v>
      </c>
      <c r="AN395" s="8" t="s">
        <v>4036</v>
      </c>
      <c r="AO395" s="46" t="s">
        <v>4013</v>
      </c>
    </row>
    <row r="396" spans="1:41" x14ac:dyDescent="0.25">
      <c r="A396" s="1" t="s">
        <v>1141</v>
      </c>
      <c r="B396" s="1" t="s">
        <v>19</v>
      </c>
      <c r="C396" s="1" t="s">
        <v>3981</v>
      </c>
      <c r="D396" s="1" t="s">
        <v>1280</v>
      </c>
      <c r="E396" s="16">
        <v>204002000000</v>
      </c>
      <c r="F396" s="16" t="s">
        <v>1005</v>
      </c>
      <c r="G396" s="8" t="s">
        <v>201</v>
      </c>
      <c r="H396" s="1">
        <v>2</v>
      </c>
      <c r="I396" s="1" t="s">
        <v>1351</v>
      </c>
      <c r="J396" s="1">
        <v>202</v>
      </c>
      <c r="K396" s="1" t="s">
        <v>1352</v>
      </c>
      <c r="L396" s="1">
        <v>61001002002</v>
      </c>
      <c r="M396" s="1" t="s">
        <v>1365</v>
      </c>
      <c r="N396" s="8">
        <v>1951</v>
      </c>
      <c r="O396" s="8">
        <v>161.19999999999999</v>
      </c>
      <c r="P396" s="8" t="s">
        <v>4009</v>
      </c>
      <c r="Q3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6" s="8" t="s">
        <v>3902</v>
      </c>
      <c r="S396" s="8" t="s">
        <v>2450</v>
      </c>
      <c r="T396" s="8" t="s">
        <v>1382</v>
      </c>
      <c r="V396" s="1" t="s">
        <v>2589</v>
      </c>
      <c r="W396" s="8" t="s">
        <v>2629</v>
      </c>
      <c r="X396" s="19" t="s">
        <v>2862</v>
      </c>
      <c r="AA396" s="20">
        <v>622272.68000000005</v>
      </c>
      <c r="AB396" s="12">
        <f t="shared" si="6"/>
        <v>26725.06</v>
      </c>
      <c r="AC396" s="17">
        <f>ROUND(1.65586^(2*EXP(-((Таблица1[[#This Row],[Площадь, кв.м]]/200)^2))-1),4)</f>
        <v>1.0226999999999999</v>
      </c>
      <c r="AD3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396" s="21">
        <v>1</v>
      </c>
      <c r="AG3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8746.15</v>
      </c>
      <c r="AH396" s="34">
        <f>ROUND(Таблица1[[#This Row],[УПКС]]*Таблица1[[#This Row],[Площадь, кв.м]],2)</f>
        <v>1409879.38</v>
      </c>
      <c r="AI396" s="14">
        <f>Таблица1[[#This Row],[Кадастровая стоимость, руб]]/Таблица1[[#This Row],[Действ. КС]]</f>
        <v>2.2656938434128264</v>
      </c>
      <c r="AJ396" s="20" t="s">
        <v>3996</v>
      </c>
      <c r="AK396" s="20" t="s">
        <v>3997</v>
      </c>
      <c r="AL396" s="20" t="s">
        <v>3998</v>
      </c>
      <c r="AM396" s="8" t="s">
        <v>3984</v>
      </c>
      <c r="AN396" s="8" t="s">
        <v>4036</v>
      </c>
      <c r="AO396" s="46" t="s">
        <v>4013</v>
      </c>
    </row>
    <row r="397" spans="1:41" x14ac:dyDescent="0.25">
      <c r="A397" s="1" t="s">
        <v>670</v>
      </c>
      <c r="B397" s="1" t="s">
        <v>56</v>
      </c>
      <c r="C397" s="1" t="s">
        <v>3981</v>
      </c>
      <c r="D397" s="1" t="s">
        <v>1280</v>
      </c>
      <c r="E397" s="16">
        <v>204002000000</v>
      </c>
      <c r="F397" s="16" t="s">
        <v>1005</v>
      </c>
      <c r="G397" s="8" t="s">
        <v>201</v>
      </c>
      <c r="H397" s="1">
        <v>2</v>
      </c>
      <c r="I397" s="1" t="s">
        <v>1351</v>
      </c>
      <c r="J397" s="1">
        <v>202</v>
      </c>
      <c r="K397" s="1" t="s">
        <v>1352</v>
      </c>
      <c r="L397" s="1">
        <v>61001002001</v>
      </c>
      <c r="M397" s="1" t="s">
        <v>1363</v>
      </c>
      <c r="N397" s="8">
        <v>1958</v>
      </c>
      <c r="O397" s="8">
        <v>62.2</v>
      </c>
      <c r="P397" s="8" t="s">
        <v>4009</v>
      </c>
      <c r="Q3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7" s="8" t="s">
        <v>3903</v>
      </c>
      <c r="S397" s="8" t="s">
        <v>2003</v>
      </c>
      <c r="T397" s="8" t="s">
        <v>1382</v>
      </c>
      <c r="V397" s="1" t="s">
        <v>2589</v>
      </c>
      <c r="W397" s="8" t="s">
        <v>2622</v>
      </c>
      <c r="X397" s="19" t="s">
        <v>2737</v>
      </c>
      <c r="AA397" s="20">
        <v>3251165.39</v>
      </c>
      <c r="AB397" s="12">
        <f t="shared" si="6"/>
        <v>26725.06</v>
      </c>
      <c r="AC397" s="17">
        <f>ROUND(1.65586^(2*EXP(-((Таблица1[[#This Row],[Площадь, кв.м]]/200)^2))-1),4)</f>
        <v>1.5087999999999999</v>
      </c>
      <c r="AD3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397" s="21">
        <v>1</v>
      </c>
      <c r="AG3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13709.742</v>
      </c>
      <c r="AH397" s="34">
        <f>ROUND(Таблица1[[#This Row],[УПКС]]*Таблица1[[#This Row],[Площадь, кв.м]],2)</f>
        <v>852745.95</v>
      </c>
      <c r="AI397" s="14">
        <f>Таблица1[[#This Row],[Кадастровая стоимость, руб]]/Таблица1[[#This Row],[Действ. КС]]</f>
        <v>0.2622893171239129</v>
      </c>
      <c r="AJ397" s="20" t="s">
        <v>3996</v>
      </c>
      <c r="AK397" s="20" t="s">
        <v>3997</v>
      </c>
      <c r="AL397" s="20" t="s">
        <v>3998</v>
      </c>
      <c r="AM397" s="8" t="s">
        <v>3984</v>
      </c>
      <c r="AN397" s="8" t="s">
        <v>4036</v>
      </c>
      <c r="AO397" s="46" t="s">
        <v>4013</v>
      </c>
    </row>
    <row r="398" spans="1:41" x14ac:dyDescent="0.25">
      <c r="A398" s="1" t="s">
        <v>732</v>
      </c>
      <c r="B398" s="1" t="s">
        <v>56</v>
      </c>
      <c r="C398" s="1" t="s">
        <v>3981</v>
      </c>
      <c r="D398" s="1" t="s">
        <v>1280</v>
      </c>
      <c r="E398" s="16">
        <v>204002000000</v>
      </c>
      <c r="F398" s="16" t="s">
        <v>1005</v>
      </c>
      <c r="G398" s="8" t="s">
        <v>201</v>
      </c>
      <c r="H398" s="1">
        <v>2</v>
      </c>
      <c r="I398" s="1" t="s">
        <v>1351</v>
      </c>
      <c r="J398" s="1">
        <v>202</v>
      </c>
      <c r="K398" s="1" t="s">
        <v>1352</v>
      </c>
      <c r="L398" s="1">
        <v>61001002001</v>
      </c>
      <c r="M398" s="1" t="s">
        <v>1363</v>
      </c>
      <c r="N398" s="8">
        <v>1960</v>
      </c>
      <c r="O398" s="8">
        <v>69.2</v>
      </c>
      <c r="P398" s="8" t="s">
        <v>4009</v>
      </c>
      <c r="Q3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8" s="8" t="s">
        <v>3903</v>
      </c>
      <c r="S398" s="8" t="s">
        <v>2060</v>
      </c>
      <c r="T398" s="8" t="s">
        <v>1382</v>
      </c>
      <c r="V398" s="1" t="s">
        <v>2589</v>
      </c>
      <c r="W398" s="8" t="s">
        <v>2622</v>
      </c>
      <c r="X398" s="19" t="s">
        <v>2691</v>
      </c>
      <c r="AA398" s="20">
        <v>504413.52</v>
      </c>
      <c r="AB398" s="12">
        <f t="shared" si="6"/>
        <v>26725.06</v>
      </c>
      <c r="AC398" s="17">
        <f>ROUND(1.65586^(2*EXP(-((Таблица1[[#This Row],[Площадь, кв.м]]/200)^2))-1),4)</f>
        <v>1.4777</v>
      </c>
      <c r="AD3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98" s="21">
        <v>1</v>
      </c>
      <c r="AG3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13822.0674</v>
      </c>
      <c r="AH398" s="34">
        <f>ROUND(Таблица1[[#This Row],[УПКС]]*Таблица1[[#This Row],[Площадь, кв.м]],2)</f>
        <v>956487.06</v>
      </c>
      <c r="AI398" s="14">
        <f>Таблица1[[#This Row],[Кадастровая стоимость, руб]]/Таблица1[[#This Row],[Действ. КС]]</f>
        <v>1.8962359692499915</v>
      </c>
      <c r="AJ398" s="20" t="s">
        <v>3996</v>
      </c>
      <c r="AK398" s="20" t="s">
        <v>3997</v>
      </c>
      <c r="AL398" s="20" t="s">
        <v>3998</v>
      </c>
      <c r="AM398" s="8" t="s">
        <v>3984</v>
      </c>
      <c r="AN398" s="8" t="s">
        <v>4036</v>
      </c>
      <c r="AO398" s="46" t="s">
        <v>4013</v>
      </c>
    </row>
    <row r="399" spans="1:41" x14ac:dyDescent="0.25">
      <c r="A399" s="1" t="s">
        <v>836</v>
      </c>
      <c r="B399" s="1" t="s">
        <v>19</v>
      </c>
      <c r="C399" s="1" t="s">
        <v>3981</v>
      </c>
      <c r="D399" s="1" t="s">
        <v>1280</v>
      </c>
      <c r="E399" s="16">
        <v>204002000000</v>
      </c>
      <c r="F399" s="16" t="s">
        <v>1005</v>
      </c>
      <c r="G399" s="8" t="s">
        <v>201</v>
      </c>
      <c r="H399" s="1">
        <v>2</v>
      </c>
      <c r="I399" s="1" t="s">
        <v>1351</v>
      </c>
      <c r="J399" s="1">
        <v>202</v>
      </c>
      <c r="K399" s="1" t="s">
        <v>1352</v>
      </c>
      <c r="L399" s="1">
        <v>61001002001</v>
      </c>
      <c r="M399" s="1" t="s">
        <v>1363</v>
      </c>
      <c r="N399" s="8">
        <v>1960</v>
      </c>
      <c r="O399" s="8">
        <v>86.7</v>
      </c>
      <c r="P399" s="8" t="s">
        <v>4009</v>
      </c>
      <c r="Q3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399" s="8" t="s">
        <v>3903</v>
      </c>
      <c r="S399" s="8" t="s">
        <v>2158</v>
      </c>
      <c r="T399" s="8" t="s">
        <v>1382</v>
      </c>
      <c r="V399" s="1" t="s">
        <v>2589</v>
      </c>
      <c r="W399" s="8" t="s">
        <v>2622</v>
      </c>
      <c r="X399" s="19" t="s">
        <v>2700</v>
      </c>
      <c r="AA399" s="20">
        <v>3112284.64</v>
      </c>
      <c r="AB399" s="12">
        <f t="shared" si="6"/>
        <v>26725.06</v>
      </c>
      <c r="AC399" s="17">
        <f>ROUND(1.65586^(2*EXP(-((Таблица1[[#This Row],[Площадь, кв.м]]/200)^2))-1),4)</f>
        <v>1.3931</v>
      </c>
      <c r="AD3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3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399" s="21">
        <v>1</v>
      </c>
      <c r="AG3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13030.7384</v>
      </c>
      <c r="AH399" s="34">
        <f>ROUND(Таблица1[[#This Row],[УПКС]]*Таблица1[[#This Row],[Площадь, кв.м]],2)</f>
        <v>1129765.02</v>
      </c>
      <c r="AI399" s="14">
        <f>Таблица1[[#This Row],[Кадастровая стоимость, руб]]/Таблица1[[#This Row],[Действ. КС]]</f>
        <v>0.36300183006397513</v>
      </c>
      <c r="AJ399" s="20" t="s">
        <v>3996</v>
      </c>
      <c r="AK399" s="20" t="s">
        <v>3997</v>
      </c>
      <c r="AL399" s="20" t="s">
        <v>3998</v>
      </c>
      <c r="AM399" s="8" t="s">
        <v>3984</v>
      </c>
      <c r="AN399" s="8" t="s">
        <v>4036</v>
      </c>
      <c r="AO399" s="46" t="s">
        <v>4013</v>
      </c>
    </row>
    <row r="400" spans="1:41" x14ac:dyDescent="0.25">
      <c r="A400" s="1" t="s">
        <v>702</v>
      </c>
      <c r="B400" s="1" t="s">
        <v>703</v>
      </c>
      <c r="C400" s="1" t="s">
        <v>3981</v>
      </c>
      <c r="D400" s="1" t="s">
        <v>1280</v>
      </c>
      <c r="E400" s="16">
        <v>204002000000</v>
      </c>
      <c r="F400" s="16" t="s">
        <v>1005</v>
      </c>
      <c r="G400" s="8" t="s">
        <v>201</v>
      </c>
      <c r="H400" s="1">
        <v>2</v>
      </c>
      <c r="I400" s="1" t="s">
        <v>1351</v>
      </c>
      <c r="J400" s="1">
        <v>202</v>
      </c>
      <c r="K400" s="1" t="s">
        <v>1352</v>
      </c>
      <c r="L400" s="1">
        <v>61001002001</v>
      </c>
      <c r="M400" s="1" t="s">
        <v>1363</v>
      </c>
      <c r="N400" s="8">
        <v>1939</v>
      </c>
      <c r="O400" s="8">
        <v>65.400000000000006</v>
      </c>
      <c r="P400" s="8" t="s">
        <v>4009</v>
      </c>
      <c r="Q4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0" s="8" t="s">
        <v>3900</v>
      </c>
      <c r="S400" s="8" t="s">
        <v>2032</v>
      </c>
      <c r="T400" s="8" t="s">
        <v>1382</v>
      </c>
      <c r="U400" s="18"/>
      <c r="V400" s="1" t="s">
        <v>2589</v>
      </c>
      <c r="W400" s="8" t="s">
        <v>2604</v>
      </c>
      <c r="X400" s="19" t="s">
        <v>2736</v>
      </c>
      <c r="AA400" s="20">
        <v>547838.14</v>
      </c>
      <c r="AB400" s="12">
        <f t="shared" si="6"/>
        <v>26725.06</v>
      </c>
      <c r="AC400" s="17">
        <f>ROUND(1.65586^(2*EXP(-((Таблица1[[#This Row],[Площадь, кв.м]]/200)^2))-1),4)</f>
        <v>1.4948999999999999</v>
      </c>
      <c r="AD4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00" s="21">
        <v>1</v>
      </c>
      <c r="AG4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11985.387699999999</v>
      </c>
      <c r="AH400" s="34">
        <f>ROUND(Таблица1[[#This Row],[УПКС]]*Таблица1[[#This Row],[Площадь, кв.м]],2)</f>
        <v>783844.36</v>
      </c>
      <c r="AI400" s="14">
        <f>Таблица1[[#This Row],[Кадастровая стоимость, руб]]/Таблица1[[#This Row],[Действ. КС]]</f>
        <v>1.4307955265765175</v>
      </c>
      <c r="AJ400" s="20" t="s">
        <v>3996</v>
      </c>
      <c r="AK400" s="20" t="s">
        <v>3997</v>
      </c>
      <c r="AL400" s="20" t="s">
        <v>3998</v>
      </c>
      <c r="AM400" s="8" t="s">
        <v>3984</v>
      </c>
      <c r="AN400" s="8" t="s">
        <v>4036</v>
      </c>
      <c r="AO400" s="46" t="s">
        <v>4013</v>
      </c>
    </row>
    <row r="401" spans="1:41" x14ac:dyDescent="0.25">
      <c r="A401" s="1" t="s">
        <v>538</v>
      </c>
      <c r="B401" s="1" t="s">
        <v>17</v>
      </c>
      <c r="C401" s="1" t="s">
        <v>3981</v>
      </c>
      <c r="D401" s="1" t="s">
        <v>1280</v>
      </c>
      <c r="E401" s="16">
        <v>204002000000</v>
      </c>
      <c r="F401" s="16" t="s">
        <v>1005</v>
      </c>
      <c r="G401" s="8" t="s">
        <v>201</v>
      </c>
      <c r="H401" s="1">
        <v>2</v>
      </c>
      <c r="I401" s="1" t="s">
        <v>1351</v>
      </c>
      <c r="J401" s="1">
        <v>202</v>
      </c>
      <c r="K401" s="1" t="s">
        <v>1352</v>
      </c>
      <c r="L401" s="1">
        <v>61001002001</v>
      </c>
      <c r="M401" s="1" t="s">
        <v>1363</v>
      </c>
      <c r="N401" s="8">
        <v>1939</v>
      </c>
      <c r="O401" s="8">
        <v>41.5</v>
      </c>
      <c r="P401" s="8" t="s">
        <v>4009</v>
      </c>
      <c r="Q4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1" s="8" t="s">
        <v>3900</v>
      </c>
      <c r="S401" s="8" t="s">
        <v>1877</v>
      </c>
      <c r="T401" s="8" t="s">
        <v>1382</v>
      </c>
      <c r="U401" s="18"/>
      <c r="V401" s="1" t="s">
        <v>2589</v>
      </c>
      <c r="W401" s="8" t="s">
        <v>2604</v>
      </c>
      <c r="X401" s="19" t="s">
        <v>2775</v>
      </c>
      <c r="AA401" s="20">
        <v>347634.35</v>
      </c>
      <c r="AB401" s="12">
        <f t="shared" si="6"/>
        <v>26725.06</v>
      </c>
      <c r="AC401" s="17">
        <f>ROUND(1.65586^(2*EXP(-((Таблица1[[#This Row],[Площадь, кв.м]]/200)^2))-1),4)</f>
        <v>1.5869</v>
      </c>
      <c r="AD4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01" s="21">
        <v>1</v>
      </c>
      <c r="AG4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12722.999299999999</v>
      </c>
      <c r="AH401" s="34">
        <f>ROUND(Таблица1[[#This Row],[УПКС]]*Таблица1[[#This Row],[Площадь, кв.м]],2)</f>
        <v>528004.47</v>
      </c>
      <c r="AI401" s="14">
        <f>Таблица1[[#This Row],[Кадастровая стоимость, руб]]/Таблица1[[#This Row],[Действ. КС]]</f>
        <v>1.5188501078791552</v>
      </c>
      <c r="AJ401" s="20" t="s">
        <v>3996</v>
      </c>
      <c r="AK401" s="20" t="s">
        <v>3997</v>
      </c>
      <c r="AL401" s="20" t="s">
        <v>3998</v>
      </c>
      <c r="AM401" s="8" t="s">
        <v>3984</v>
      </c>
      <c r="AN401" s="8" t="s">
        <v>4036</v>
      </c>
      <c r="AO401" s="46" t="s">
        <v>4013</v>
      </c>
    </row>
    <row r="402" spans="1:41" x14ac:dyDescent="0.25">
      <c r="A402" s="1" t="s">
        <v>394</v>
      </c>
      <c r="B402" s="1" t="s">
        <v>21</v>
      </c>
      <c r="C402" s="1" t="s">
        <v>3981</v>
      </c>
      <c r="D402" s="1" t="s">
        <v>1280</v>
      </c>
      <c r="E402" s="16">
        <v>204002000000</v>
      </c>
      <c r="F402" s="16" t="s">
        <v>1005</v>
      </c>
      <c r="G402" s="8" t="s">
        <v>201</v>
      </c>
      <c r="H402" s="1">
        <v>2</v>
      </c>
      <c r="I402" s="1" t="s">
        <v>1351</v>
      </c>
      <c r="J402" s="1">
        <v>202</v>
      </c>
      <c r="K402" s="1" t="s">
        <v>1352</v>
      </c>
      <c r="L402" s="1">
        <v>61001006003</v>
      </c>
      <c r="M402" s="1" t="s">
        <v>1361</v>
      </c>
      <c r="N402" s="8">
        <v>2006</v>
      </c>
      <c r="O402" s="8">
        <v>267.2</v>
      </c>
      <c r="P402" s="8" t="s">
        <v>4009</v>
      </c>
      <c r="Q4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2" s="8" t="s">
        <v>3900</v>
      </c>
      <c r="S402" s="8" t="s">
        <v>1740</v>
      </c>
      <c r="T402" s="8" t="s">
        <v>1382</v>
      </c>
      <c r="U402" s="18"/>
      <c r="V402" s="1" t="s">
        <v>2589</v>
      </c>
      <c r="W402" s="8" t="s">
        <v>2604</v>
      </c>
      <c r="X402" s="19" t="s">
        <v>2815</v>
      </c>
      <c r="AA402" s="20">
        <v>13684859.060000001</v>
      </c>
      <c r="AB402" s="12">
        <f t="shared" si="6"/>
        <v>26725.06</v>
      </c>
      <c r="AC402" s="17">
        <f>ROUND(1.65586^(2*EXP(-((Таблица1[[#This Row],[Площадь, кв.м]]/200)^2))-1),4)</f>
        <v>0.71530000000000005</v>
      </c>
      <c r="AD4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402" s="21">
        <v>1</v>
      </c>
      <c r="AG4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18542.9424</v>
      </c>
      <c r="AH402" s="34">
        <f>ROUND(Таблица1[[#This Row],[УПКС]]*Таблица1[[#This Row],[Площадь, кв.м]],2)</f>
        <v>4954674.21</v>
      </c>
      <c r="AI402" s="14">
        <f>Таблица1[[#This Row],[Кадастровая стоимость, руб]]/Таблица1[[#This Row],[Действ. КС]]</f>
        <v>0.36205518728959418</v>
      </c>
      <c r="AJ402" s="20" t="s">
        <v>3996</v>
      </c>
      <c r="AK402" s="20" t="s">
        <v>3997</v>
      </c>
      <c r="AL402" s="20" t="s">
        <v>3998</v>
      </c>
      <c r="AM402" s="8" t="s">
        <v>3984</v>
      </c>
      <c r="AN402" s="8" t="s">
        <v>4036</v>
      </c>
      <c r="AO402" s="46" t="s">
        <v>4013</v>
      </c>
    </row>
    <row r="403" spans="1:41" x14ac:dyDescent="0.25">
      <c r="A403" s="1" t="s">
        <v>493</v>
      </c>
      <c r="B403" s="1" t="s">
        <v>17</v>
      </c>
      <c r="C403" s="1" t="s">
        <v>3981</v>
      </c>
      <c r="D403" s="1" t="s">
        <v>1280</v>
      </c>
      <c r="E403" s="16">
        <v>204002000000</v>
      </c>
      <c r="F403" s="16" t="s">
        <v>1005</v>
      </c>
      <c r="G403" s="8" t="s">
        <v>201</v>
      </c>
      <c r="H403" s="1">
        <v>2</v>
      </c>
      <c r="I403" s="1" t="s">
        <v>1351</v>
      </c>
      <c r="J403" s="1">
        <v>202</v>
      </c>
      <c r="K403" s="1" t="s">
        <v>1352</v>
      </c>
      <c r="L403" s="1">
        <v>61001002001</v>
      </c>
      <c r="M403" s="1" t="s">
        <v>1363</v>
      </c>
      <c r="N403" s="8">
        <v>1939</v>
      </c>
      <c r="O403" s="8">
        <v>32.299999999999997</v>
      </c>
      <c r="P403" s="8" t="s">
        <v>4009</v>
      </c>
      <c r="Q4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3" s="8" t="s">
        <v>3900</v>
      </c>
      <c r="S403" s="8" t="s">
        <v>1834</v>
      </c>
      <c r="T403" s="8" t="s">
        <v>1382</v>
      </c>
      <c r="U403" s="18"/>
      <c r="V403" s="1" t="s">
        <v>2589</v>
      </c>
      <c r="W403" s="8" t="s">
        <v>2604</v>
      </c>
      <c r="X403" s="19" t="s">
        <v>2723</v>
      </c>
      <c r="AA403" s="20">
        <v>270568.42</v>
      </c>
      <c r="AB403" s="12">
        <f t="shared" si="6"/>
        <v>26725.06</v>
      </c>
      <c r="AC403" s="17">
        <f>ROUND(1.65586^(2*EXP(-((Таблица1[[#This Row],[Площадь, кв.м]]/200)^2))-1),4)</f>
        <v>1.6133999999999999</v>
      </c>
      <c r="AD4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03" s="21">
        <v>1</v>
      </c>
      <c r="AG4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12935.4635</v>
      </c>
      <c r="AH403" s="34">
        <f>ROUND(Таблица1[[#This Row],[УПКС]]*Таблица1[[#This Row],[Площадь, кв.м]],2)</f>
        <v>417815.47</v>
      </c>
      <c r="AI403" s="14">
        <f>Таблица1[[#This Row],[Кадастровая стоимость, руб]]/Таблица1[[#This Row],[Действ. КС]]</f>
        <v>1.5442137334430972</v>
      </c>
      <c r="AJ403" s="20" t="s">
        <v>3996</v>
      </c>
      <c r="AK403" s="20" t="s">
        <v>3997</v>
      </c>
      <c r="AL403" s="20" t="s">
        <v>3998</v>
      </c>
      <c r="AM403" s="8" t="s">
        <v>3984</v>
      </c>
      <c r="AN403" s="8" t="s">
        <v>4036</v>
      </c>
      <c r="AO403" s="46" t="s">
        <v>4013</v>
      </c>
    </row>
    <row r="404" spans="1:41" x14ac:dyDescent="0.25">
      <c r="A404" s="1" t="s">
        <v>384</v>
      </c>
      <c r="B404" s="1" t="s">
        <v>17</v>
      </c>
      <c r="C404" s="1" t="s">
        <v>3981</v>
      </c>
      <c r="D404" s="1" t="s">
        <v>1280</v>
      </c>
      <c r="E404" s="16">
        <v>204002000000</v>
      </c>
      <c r="F404" s="16" t="s">
        <v>1005</v>
      </c>
      <c r="G404" s="8" t="s">
        <v>201</v>
      </c>
      <c r="H404" s="1">
        <v>2</v>
      </c>
      <c r="I404" s="1" t="s">
        <v>1351</v>
      </c>
      <c r="J404" s="1">
        <v>202</v>
      </c>
      <c r="K404" s="1" t="s">
        <v>1352</v>
      </c>
      <c r="L404" s="1">
        <v>61001006003</v>
      </c>
      <c r="M404" s="1" t="s">
        <v>1361</v>
      </c>
      <c r="N404" s="8">
        <v>2005</v>
      </c>
      <c r="O404" s="8">
        <v>250.8</v>
      </c>
      <c r="P404" s="8" t="s">
        <v>4009</v>
      </c>
      <c r="Q4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4" s="8" t="s">
        <v>3900</v>
      </c>
      <c r="S404" s="8" t="s">
        <v>1730</v>
      </c>
      <c r="T404" s="8" t="s">
        <v>1382</v>
      </c>
      <c r="U404" s="18"/>
      <c r="V404" s="1" t="s">
        <v>2589</v>
      </c>
      <c r="W404" s="8" t="s">
        <v>2604</v>
      </c>
      <c r="X404" s="19" t="s">
        <v>2812</v>
      </c>
      <c r="AA404" s="20">
        <v>12678102.960000001</v>
      </c>
      <c r="AB404" s="12">
        <f t="shared" si="6"/>
        <v>26725.06</v>
      </c>
      <c r="AC404" s="17">
        <f>ROUND(1.65586^(2*EXP(-((Таблица1[[#This Row],[Площадь, кв.м]]/200)^2))-1),4)</f>
        <v>0.74450000000000005</v>
      </c>
      <c r="AD4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404" s="21">
        <v>1</v>
      </c>
      <c r="AG4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19299.902999999998</v>
      </c>
      <c r="AH404" s="34">
        <f>ROUND(Таблица1[[#This Row],[УПКС]]*Таблица1[[#This Row],[Площадь, кв.м]],2)</f>
        <v>4840415.67</v>
      </c>
      <c r="AI404" s="14">
        <f>Таблица1[[#This Row],[Кадастровая стоимость, руб]]/Таблица1[[#This Row],[Действ. КС]]</f>
        <v>0.38179337123793161</v>
      </c>
      <c r="AJ404" s="20" t="s">
        <v>3996</v>
      </c>
      <c r="AK404" s="20" t="s">
        <v>3997</v>
      </c>
      <c r="AL404" s="20" t="s">
        <v>3998</v>
      </c>
      <c r="AM404" s="8" t="s">
        <v>3984</v>
      </c>
      <c r="AN404" s="8" t="s">
        <v>4036</v>
      </c>
      <c r="AO404" s="46" t="s">
        <v>4013</v>
      </c>
    </row>
    <row r="405" spans="1:41" x14ac:dyDescent="0.25">
      <c r="A405" s="1" t="s">
        <v>492</v>
      </c>
      <c r="B405" s="1" t="s">
        <v>17</v>
      </c>
      <c r="C405" s="1" t="s">
        <v>3981</v>
      </c>
      <c r="D405" s="1" t="s">
        <v>1280</v>
      </c>
      <c r="E405" s="16">
        <v>204002000000</v>
      </c>
      <c r="F405" s="16" t="s">
        <v>1005</v>
      </c>
      <c r="G405" s="8" t="s">
        <v>201</v>
      </c>
      <c r="H405" s="1">
        <v>2</v>
      </c>
      <c r="I405" s="1" t="s">
        <v>1351</v>
      </c>
      <c r="J405" s="1">
        <v>202</v>
      </c>
      <c r="K405" s="1" t="s">
        <v>1352</v>
      </c>
      <c r="L405" s="1">
        <v>61001002001</v>
      </c>
      <c r="M405" s="1" t="s">
        <v>1363</v>
      </c>
      <c r="N405" s="8">
        <v>1951</v>
      </c>
      <c r="O405" s="8">
        <v>32</v>
      </c>
      <c r="P405" s="8" t="s">
        <v>4009</v>
      </c>
      <c r="Q4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5" s="8" t="s">
        <v>3900</v>
      </c>
      <c r="S405" s="8" t="s">
        <v>1833</v>
      </c>
      <c r="T405" s="8" t="s">
        <v>1382</v>
      </c>
      <c r="V405" s="1" t="s">
        <v>2589</v>
      </c>
      <c r="W405" s="8" t="s">
        <v>2604</v>
      </c>
      <c r="X405" s="19" t="s">
        <v>2722</v>
      </c>
      <c r="AA405" s="20">
        <v>268055.40000000002</v>
      </c>
      <c r="AB405" s="12">
        <f t="shared" si="6"/>
        <v>26725.06</v>
      </c>
      <c r="AC405" s="17">
        <f>ROUND(1.65586^(2*EXP(-((Таблица1[[#This Row],[Площадь, кв.м]]/200)^2))-1),4)</f>
        <v>1.6142000000000001</v>
      </c>
      <c r="AD4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405" s="21">
        <v>1</v>
      </c>
      <c r="AG4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13804.669400000001</v>
      </c>
      <c r="AH405" s="34">
        <f>ROUND(Таблица1[[#This Row],[УПКС]]*Таблица1[[#This Row],[Площадь, кв.м]],2)</f>
        <v>441749.42</v>
      </c>
      <c r="AI405" s="14">
        <f>Таблица1[[#This Row],[Кадастровая стоимость, руб]]/Таблица1[[#This Row],[Действ. КС]]</f>
        <v>1.6479780672204325</v>
      </c>
      <c r="AJ405" s="20" t="s">
        <v>3996</v>
      </c>
      <c r="AK405" s="20" t="s">
        <v>3997</v>
      </c>
      <c r="AL405" s="20" t="s">
        <v>3998</v>
      </c>
      <c r="AM405" s="8" t="s">
        <v>3984</v>
      </c>
      <c r="AN405" s="8" t="s">
        <v>4036</v>
      </c>
      <c r="AO405" s="46" t="s">
        <v>4013</v>
      </c>
    </row>
    <row r="406" spans="1:41" x14ac:dyDescent="0.25">
      <c r="A406" s="1" t="s">
        <v>343</v>
      </c>
      <c r="B406" s="1" t="s">
        <v>56</v>
      </c>
      <c r="C406" s="1" t="s">
        <v>3981</v>
      </c>
      <c r="D406" s="1" t="s">
        <v>1280</v>
      </c>
      <c r="E406" s="16">
        <v>204002000000</v>
      </c>
      <c r="F406" s="16" t="s">
        <v>1005</v>
      </c>
      <c r="G406" s="8" t="s">
        <v>201</v>
      </c>
      <c r="H406" s="1">
        <v>2</v>
      </c>
      <c r="I406" s="1" t="s">
        <v>1351</v>
      </c>
      <c r="J406" s="1">
        <v>202</v>
      </c>
      <c r="K406" s="1" t="s">
        <v>1352</v>
      </c>
      <c r="L406" s="1">
        <v>61001006003</v>
      </c>
      <c r="M406" s="1" t="s">
        <v>1361</v>
      </c>
      <c r="N406" s="8">
        <v>2004</v>
      </c>
      <c r="O406" s="8">
        <v>201.2</v>
      </c>
      <c r="P406" s="8" t="s">
        <v>4009</v>
      </c>
      <c r="Q4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6" s="8" t="s">
        <v>3900</v>
      </c>
      <c r="S406" s="8" t="s">
        <v>1689</v>
      </c>
      <c r="T406" s="8" t="s">
        <v>1382</v>
      </c>
      <c r="V406" s="1" t="s">
        <v>2589</v>
      </c>
      <c r="W406" s="8" t="s">
        <v>2604</v>
      </c>
      <c r="X406" s="19" t="s">
        <v>2803</v>
      </c>
      <c r="AA406" s="20">
        <v>5772248.9299999997</v>
      </c>
      <c r="AB406" s="12">
        <f t="shared" si="6"/>
        <v>26725.06</v>
      </c>
      <c r="AC406" s="17">
        <f>ROUND(1.65586^(2*EXP(-((Таблица1[[#This Row],[Площадь, кв.м]]/200)^2))-1),4)</f>
        <v>0.87139999999999995</v>
      </c>
      <c r="AD4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406" s="21">
        <v>1</v>
      </c>
      <c r="AG4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22356.688600000001</v>
      </c>
      <c r="AH406" s="34">
        <f>ROUND(Таблица1[[#This Row],[УПКС]]*Таблица1[[#This Row],[Площадь, кв.м]],2)</f>
        <v>4498165.75</v>
      </c>
      <c r="AI406" s="14">
        <f>Таблица1[[#This Row],[Кадастровая стоимость, руб]]/Таблица1[[#This Row],[Действ. КС]]</f>
        <v>0.77927438759991252</v>
      </c>
      <c r="AJ406" s="20" t="s">
        <v>3996</v>
      </c>
      <c r="AK406" s="20" t="s">
        <v>3997</v>
      </c>
      <c r="AL406" s="20" t="s">
        <v>3998</v>
      </c>
      <c r="AM406" s="8" t="s">
        <v>3984</v>
      </c>
      <c r="AN406" s="8" t="s">
        <v>4036</v>
      </c>
      <c r="AO406" s="46" t="s">
        <v>4013</v>
      </c>
    </row>
    <row r="407" spans="1:41" x14ac:dyDescent="0.25">
      <c r="A407" s="1" t="s">
        <v>590</v>
      </c>
      <c r="B407" s="1" t="s">
        <v>21</v>
      </c>
      <c r="C407" s="1" t="s">
        <v>3981</v>
      </c>
      <c r="D407" s="1" t="s">
        <v>1280</v>
      </c>
      <c r="E407" s="16">
        <v>204002000000</v>
      </c>
      <c r="F407" s="16" t="s">
        <v>1005</v>
      </c>
      <c r="G407" s="8" t="s">
        <v>201</v>
      </c>
      <c r="H407" s="1">
        <v>2</v>
      </c>
      <c r="I407" s="1" t="s">
        <v>1351</v>
      </c>
      <c r="J407" s="1">
        <v>202</v>
      </c>
      <c r="K407" s="1" t="s">
        <v>1352</v>
      </c>
      <c r="L407" s="1">
        <v>61001002001</v>
      </c>
      <c r="M407" s="1" t="s">
        <v>1363</v>
      </c>
      <c r="N407" s="8">
        <v>1958</v>
      </c>
      <c r="O407" s="8">
        <v>50.8</v>
      </c>
      <c r="P407" s="8" t="s">
        <v>4009</v>
      </c>
      <c r="Q4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7" s="8" t="s">
        <v>3900</v>
      </c>
      <c r="S407" s="8" t="s">
        <v>1925</v>
      </c>
      <c r="T407" s="8" t="s">
        <v>1382</v>
      </c>
      <c r="V407" s="1" t="s">
        <v>2589</v>
      </c>
      <c r="W407" s="8" t="s">
        <v>2604</v>
      </c>
      <c r="X407" s="19" t="s">
        <v>2801</v>
      </c>
      <c r="AA407" s="20">
        <v>425537.95</v>
      </c>
      <c r="AB407" s="12">
        <f t="shared" si="6"/>
        <v>26725.06</v>
      </c>
      <c r="AC407" s="17">
        <f>ROUND(1.65586^(2*EXP(-((Таблица1[[#This Row],[Площадь, кв.м]]/200)^2))-1),4)</f>
        <v>1.5547</v>
      </c>
      <c r="AD4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407" s="21">
        <v>1</v>
      </c>
      <c r="AG4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14126.8133</v>
      </c>
      <c r="AH407" s="34">
        <f>ROUND(Таблица1[[#This Row],[УПКС]]*Таблица1[[#This Row],[Площадь, кв.м]],2)</f>
        <v>717642.12</v>
      </c>
      <c r="AI407" s="14">
        <f>Таблица1[[#This Row],[Кадастровая стоимость, руб]]/Таблица1[[#This Row],[Действ. КС]]</f>
        <v>1.6864350641347028</v>
      </c>
      <c r="AJ407" s="20" t="s">
        <v>3996</v>
      </c>
      <c r="AK407" s="20" t="s">
        <v>3997</v>
      </c>
      <c r="AL407" s="20" t="s">
        <v>3998</v>
      </c>
      <c r="AM407" s="8" t="s">
        <v>3984</v>
      </c>
      <c r="AN407" s="8" t="s">
        <v>4036</v>
      </c>
      <c r="AO407" s="46" t="s">
        <v>4013</v>
      </c>
    </row>
    <row r="408" spans="1:41" x14ac:dyDescent="0.25">
      <c r="A408" s="1" t="s">
        <v>616</v>
      </c>
      <c r="B408" s="1" t="s">
        <v>17</v>
      </c>
      <c r="C408" s="1" t="s">
        <v>3981</v>
      </c>
      <c r="D408" s="1" t="s">
        <v>1280</v>
      </c>
      <c r="E408" s="16">
        <v>204002000000</v>
      </c>
      <c r="F408" s="16" t="s">
        <v>1005</v>
      </c>
      <c r="G408" s="8" t="s">
        <v>201</v>
      </c>
      <c r="H408" s="1">
        <v>2</v>
      </c>
      <c r="I408" s="1" t="s">
        <v>1351</v>
      </c>
      <c r="J408" s="1">
        <v>202</v>
      </c>
      <c r="K408" s="1" t="s">
        <v>1352</v>
      </c>
      <c r="L408" s="1">
        <v>61001002001</v>
      </c>
      <c r="M408" s="1" t="s">
        <v>1363</v>
      </c>
      <c r="N408" s="8">
        <v>1957</v>
      </c>
      <c r="O408" s="8">
        <v>54</v>
      </c>
      <c r="P408" s="8" t="s">
        <v>4009</v>
      </c>
      <c r="Q4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8" s="8" t="s">
        <v>3900</v>
      </c>
      <c r="S408" s="8" t="s">
        <v>1951</v>
      </c>
      <c r="T408" s="8" t="s">
        <v>1382</v>
      </c>
      <c r="V408" s="1" t="s">
        <v>2589</v>
      </c>
      <c r="W408" s="8" t="s">
        <v>2604</v>
      </c>
      <c r="X408" s="19" t="s">
        <v>2865</v>
      </c>
      <c r="AA408" s="20">
        <v>452433.9</v>
      </c>
      <c r="AB408" s="12">
        <f t="shared" si="6"/>
        <v>26725.06</v>
      </c>
      <c r="AC408" s="17">
        <f>ROUND(1.65586^(2*EXP(-((Таблица1[[#This Row],[Площадь, кв.м]]/200)^2))-1),4)</f>
        <v>1.5425</v>
      </c>
      <c r="AD4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408" s="21">
        <v>1</v>
      </c>
      <c r="AG4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14015.957700000001</v>
      </c>
      <c r="AH408" s="34">
        <f>ROUND(Таблица1[[#This Row],[УПКС]]*Таблица1[[#This Row],[Площадь, кв.м]],2)</f>
        <v>756861.72</v>
      </c>
      <c r="AI408" s="14">
        <f>Таблица1[[#This Row],[Кадастровая стоимость, руб]]/Таблица1[[#This Row],[Действ. КС]]</f>
        <v>1.6728669536036092</v>
      </c>
      <c r="AJ408" s="20" t="s">
        <v>3996</v>
      </c>
      <c r="AK408" s="20" t="s">
        <v>3997</v>
      </c>
      <c r="AL408" s="20" t="s">
        <v>3998</v>
      </c>
      <c r="AM408" s="8" t="s">
        <v>3984</v>
      </c>
      <c r="AN408" s="8" t="s">
        <v>4036</v>
      </c>
      <c r="AO408" s="46" t="s">
        <v>4013</v>
      </c>
    </row>
    <row r="409" spans="1:41" x14ac:dyDescent="0.25">
      <c r="A409" s="1" t="s">
        <v>291</v>
      </c>
      <c r="B409" s="1" t="s">
        <v>19</v>
      </c>
      <c r="C409" s="1" t="s">
        <v>3981</v>
      </c>
      <c r="D409" s="1" t="s">
        <v>1280</v>
      </c>
      <c r="E409" s="16">
        <v>204002000000</v>
      </c>
      <c r="F409" s="16" t="s">
        <v>1005</v>
      </c>
      <c r="G409" s="8" t="s">
        <v>201</v>
      </c>
      <c r="H409" s="1">
        <v>2</v>
      </c>
      <c r="I409" s="1" t="s">
        <v>1351</v>
      </c>
      <c r="J409" s="1">
        <v>202</v>
      </c>
      <c r="K409" s="1" t="s">
        <v>1352</v>
      </c>
      <c r="L409" s="1">
        <v>61001005000</v>
      </c>
      <c r="M409" s="1" t="s">
        <v>1358</v>
      </c>
      <c r="N409" s="8">
        <v>2012</v>
      </c>
      <c r="O409" s="8">
        <v>168.9</v>
      </c>
      <c r="P409" s="8" t="s">
        <v>4009</v>
      </c>
      <c r="Q4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09" s="8" t="s">
        <v>3955</v>
      </c>
      <c r="S409" s="8" t="s">
        <v>1639</v>
      </c>
      <c r="T409" s="8" t="s">
        <v>1382</v>
      </c>
      <c r="V409" s="1" t="s">
        <v>2589</v>
      </c>
      <c r="W409" s="8" t="s">
        <v>2653</v>
      </c>
      <c r="X409" s="19" t="s">
        <v>2758</v>
      </c>
      <c r="AA409" s="20">
        <v>4622691.66</v>
      </c>
      <c r="AB409" s="12">
        <f t="shared" si="6"/>
        <v>26725.06</v>
      </c>
      <c r="AC409" s="17">
        <f>ROUND(1.65586^(2*EXP(-((Таблица1[[#This Row],[Площадь, кв.м]]/200)^2))-1),4)</f>
        <v>0.99</v>
      </c>
      <c r="AD4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409" s="21">
        <v>1</v>
      </c>
      <c r="AG4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26457.809399999998</v>
      </c>
      <c r="AH409" s="34">
        <f>ROUND(Таблица1[[#This Row],[УПКС]]*Таблица1[[#This Row],[Площадь, кв.м]],2)</f>
        <v>4468724.01</v>
      </c>
      <c r="AI409" s="14">
        <f>Таблица1[[#This Row],[Кадастровая стоимость, руб]]/Таблица1[[#This Row],[Действ. КС]]</f>
        <v>0.96669307379242331</v>
      </c>
      <c r="AJ409" s="20" t="s">
        <v>3996</v>
      </c>
      <c r="AK409" s="20" t="s">
        <v>3997</v>
      </c>
      <c r="AL409" s="20" t="s">
        <v>3998</v>
      </c>
      <c r="AM409" s="8" t="s">
        <v>3984</v>
      </c>
      <c r="AN409" s="8" t="s">
        <v>4036</v>
      </c>
      <c r="AO409" s="46" t="s">
        <v>4013</v>
      </c>
    </row>
    <row r="410" spans="1:41" x14ac:dyDescent="0.25">
      <c r="A410" s="1" t="s">
        <v>996</v>
      </c>
      <c r="B410" s="1" t="s">
        <v>4</v>
      </c>
      <c r="C410" s="1" t="s">
        <v>3981</v>
      </c>
      <c r="D410" s="1" t="s">
        <v>1280</v>
      </c>
      <c r="E410" s="16">
        <v>204002000000</v>
      </c>
      <c r="F410" s="16" t="s">
        <v>1005</v>
      </c>
      <c r="G410" s="8" t="s">
        <v>201</v>
      </c>
      <c r="H410" s="1">
        <v>2</v>
      </c>
      <c r="I410" s="1" t="s">
        <v>1351</v>
      </c>
      <c r="J410" s="1">
        <v>202</v>
      </c>
      <c r="K410" s="1" t="s">
        <v>1352</v>
      </c>
      <c r="L410" s="1">
        <v>61001002000</v>
      </c>
      <c r="M410" s="1" t="s">
        <v>1364</v>
      </c>
      <c r="N410" s="8">
        <v>2009</v>
      </c>
      <c r="O410" s="8">
        <v>135.69999999999999</v>
      </c>
      <c r="P410" s="8" t="s">
        <v>4009</v>
      </c>
      <c r="Q4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0" s="8" t="s">
        <v>3939</v>
      </c>
      <c r="S410" s="8" t="s">
        <v>2314</v>
      </c>
      <c r="T410" s="8" t="s">
        <v>1382</v>
      </c>
      <c r="V410" s="1" t="s">
        <v>2589</v>
      </c>
      <c r="W410" s="8" t="s">
        <v>2670</v>
      </c>
      <c r="X410" s="19" t="s">
        <v>2761</v>
      </c>
      <c r="AA410" s="20">
        <v>3714027.58</v>
      </c>
      <c r="AB410" s="12">
        <f t="shared" si="6"/>
        <v>26725.06</v>
      </c>
      <c r="AC410" s="17">
        <f>ROUND(1.65586^(2*EXP(-((Таблица1[[#This Row],[Площадь, кв.м]]/200)^2))-1),4)</f>
        <v>1.1413</v>
      </c>
      <c r="AD4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410" s="21">
        <v>1</v>
      </c>
      <c r="AG4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30196.297900000001</v>
      </c>
      <c r="AH410" s="34">
        <f>ROUND(Таблица1[[#This Row],[УПКС]]*Таблица1[[#This Row],[Площадь, кв.м]],2)</f>
        <v>4097637.63</v>
      </c>
      <c r="AI410" s="14">
        <f>Таблица1[[#This Row],[Кадастровая стоимость, руб]]/Таблица1[[#This Row],[Действ. КС]]</f>
        <v>1.103286807040889</v>
      </c>
      <c r="AJ410" s="20" t="s">
        <v>3996</v>
      </c>
      <c r="AK410" s="20" t="s">
        <v>3997</v>
      </c>
      <c r="AL410" s="20" t="s">
        <v>3998</v>
      </c>
      <c r="AM410" s="8" t="s">
        <v>3984</v>
      </c>
      <c r="AN410" s="8" t="s">
        <v>4036</v>
      </c>
      <c r="AO410" s="46" t="s">
        <v>4013</v>
      </c>
    </row>
    <row r="411" spans="1:41" x14ac:dyDescent="0.25">
      <c r="A411" s="1" t="s">
        <v>76</v>
      </c>
      <c r="B411" s="1" t="s">
        <v>77</v>
      </c>
      <c r="C411" s="1" t="s">
        <v>3981</v>
      </c>
      <c r="D411" s="1" t="s">
        <v>1280</v>
      </c>
      <c r="E411" s="16">
        <v>204002000000</v>
      </c>
      <c r="F411" s="16" t="s">
        <v>1005</v>
      </c>
      <c r="G411" s="8" t="s">
        <v>1338</v>
      </c>
      <c r="H411" s="1">
        <v>2</v>
      </c>
      <c r="I411" s="1" t="s">
        <v>1349</v>
      </c>
      <c r="J411" s="1">
        <v>201</v>
      </c>
      <c r="K411" s="1" t="s">
        <v>1350</v>
      </c>
      <c r="L411" s="1">
        <v>61001002000</v>
      </c>
      <c r="M411" s="1" t="s">
        <v>1364</v>
      </c>
      <c r="N411" s="8">
        <v>1975</v>
      </c>
      <c r="O411" s="8">
        <v>73.2</v>
      </c>
      <c r="P411" s="8" t="s">
        <v>4009</v>
      </c>
      <c r="Q4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1" s="8" t="s">
        <v>3905</v>
      </c>
      <c r="S411" s="8" t="s">
        <v>1442</v>
      </c>
      <c r="T411" s="8" t="s">
        <v>1382</v>
      </c>
      <c r="V411" s="1" t="s">
        <v>2589</v>
      </c>
      <c r="W411" s="8" t="s">
        <v>2626</v>
      </c>
      <c r="X411" s="19" t="s">
        <v>2716</v>
      </c>
      <c r="Y411" s="8" t="s">
        <v>2933</v>
      </c>
      <c r="Z411" s="8">
        <v>1</v>
      </c>
      <c r="AA411" s="20">
        <v>2003440.08</v>
      </c>
      <c r="AB411" s="12">
        <f t="shared" si="6"/>
        <v>26725.06</v>
      </c>
      <c r="AC411" s="17">
        <f>ROUND(1.65586^(2*EXP(-((Таблица1[[#This Row],[Площадь, кв.м]]/200)^2))-1),4)</f>
        <v>1.4592000000000001</v>
      </c>
      <c r="AD4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</v>
      </c>
      <c r="AF411" s="21">
        <v>1</v>
      </c>
      <c r="AG4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19498.603800000001</v>
      </c>
      <c r="AH411" s="34">
        <f>ROUND(Таблица1[[#This Row],[УПКС]]*Таблица1[[#This Row],[Площадь, кв.м]],2)</f>
        <v>1427297.8</v>
      </c>
      <c r="AI411" s="14">
        <f>Таблица1[[#This Row],[Кадастровая стоимость, руб]]/Таблица1[[#This Row],[Действ. КС]]</f>
        <v>0.71242350307776614</v>
      </c>
      <c r="AJ411" s="20" t="s">
        <v>3996</v>
      </c>
      <c r="AK411" s="20" t="s">
        <v>3997</v>
      </c>
      <c r="AL411" s="20" t="s">
        <v>3998</v>
      </c>
      <c r="AM411" s="8" t="s">
        <v>3984</v>
      </c>
      <c r="AN411" s="8" t="s">
        <v>4036</v>
      </c>
      <c r="AO411" s="46" t="s">
        <v>4013</v>
      </c>
    </row>
    <row r="412" spans="1:41" x14ac:dyDescent="0.25">
      <c r="A412" s="1" t="s">
        <v>78</v>
      </c>
      <c r="B412" s="1" t="s">
        <v>77</v>
      </c>
      <c r="C412" s="1" t="s">
        <v>3981</v>
      </c>
      <c r="D412" s="1" t="s">
        <v>1280</v>
      </c>
      <c r="E412" s="16">
        <v>204002000000</v>
      </c>
      <c r="F412" s="16" t="s">
        <v>1005</v>
      </c>
      <c r="G412" s="8" t="s">
        <v>1338</v>
      </c>
      <c r="H412" s="1">
        <v>2</v>
      </c>
      <c r="I412" s="1" t="s">
        <v>1349</v>
      </c>
      <c r="J412" s="1">
        <v>201</v>
      </c>
      <c r="K412" s="1" t="s">
        <v>1350</v>
      </c>
      <c r="L412" s="1">
        <v>61001002000</v>
      </c>
      <c r="M412" s="1" t="s">
        <v>1364</v>
      </c>
      <c r="N412" s="8">
        <v>1975</v>
      </c>
      <c r="O412" s="8">
        <v>74.599999999999994</v>
      </c>
      <c r="P412" s="8" t="s">
        <v>4009</v>
      </c>
      <c r="Q4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2" s="8" t="s">
        <v>3905</v>
      </c>
      <c r="S412" s="8" t="s">
        <v>1443</v>
      </c>
      <c r="T412" s="8" t="s">
        <v>1382</v>
      </c>
      <c r="V412" s="1" t="s">
        <v>2589</v>
      </c>
      <c r="W412" s="8" t="s">
        <v>2626</v>
      </c>
      <c r="X412" s="19" t="s">
        <v>2716</v>
      </c>
      <c r="Y412" s="8" t="s">
        <v>2933</v>
      </c>
      <c r="Z412" s="8">
        <v>2</v>
      </c>
      <c r="AA412" s="20">
        <v>2041757.24</v>
      </c>
      <c r="AB412" s="12">
        <f t="shared" si="6"/>
        <v>26725.06</v>
      </c>
      <c r="AC412" s="17">
        <f>ROUND(1.65586^(2*EXP(-((Таблица1[[#This Row],[Площадь, кв.м]]/200)^2))-1),4)</f>
        <v>1.4524999999999999</v>
      </c>
      <c r="AD4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</v>
      </c>
      <c r="AF412" s="21">
        <v>1</v>
      </c>
      <c r="AG4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19409.074799999999</v>
      </c>
      <c r="AH412" s="34">
        <f>ROUND(Таблица1[[#This Row],[УПКС]]*Таблица1[[#This Row],[Площадь, кв.м]],2)</f>
        <v>1447916.98</v>
      </c>
      <c r="AI412" s="14">
        <f>Таблица1[[#This Row],[Кадастровая стоимость, руб]]/Таблица1[[#This Row],[Действ. КС]]</f>
        <v>0.70915236720306674</v>
      </c>
      <c r="AJ412" s="20" t="s">
        <v>3996</v>
      </c>
      <c r="AK412" s="20" t="s">
        <v>3997</v>
      </c>
      <c r="AL412" s="20" t="s">
        <v>3998</v>
      </c>
      <c r="AM412" s="8" t="s">
        <v>3984</v>
      </c>
      <c r="AN412" s="8" t="s">
        <v>4036</v>
      </c>
      <c r="AO412" s="46" t="s">
        <v>4013</v>
      </c>
    </row>
    <row r="413" spans="1:41" x14ac:dyDescent="0.25">
      <c r="A413" s="1" t="s">
        <v>259</v>
      </c>
      <c r="B413" s="1" t="s">
        <v>17</v>
      </c>
      <c r="C413" s="1" t="s">
        <v>3981</v>
      </c>
      <c r="D413" s="1" t="s">
        <v>1280</v>
      </c>
      <c r="E413" s="16">
        <v>204002000000</v>
      </c>
      <c r="F413" s="16" t="s">
        <v>1005</v>
      </c>
      <c r="G413" s="8" t="s">
        <v>201</v>
      </c>
      <c r="H413" s="1">
        <v>2</v>
      </c>
      <c r="I413" s="1" t="s">
        <v>1351</v>
      </c>
      <c r="J413" s="1">
        <v>202</v>
      </c>
      <c r="K413" s="1" t="s">
        <v>1352</v>
      </c>
      <c r="L413" s="1">
        <v>61001005000</v>
      </c>
      <c r="M413" s="1" t="s">
        <v>1358</v>
      </c>
      <c r="N413" s="8">
        <v>2015</v>
      </c>
      <c r="O413" s="8">
        <v>150.9</v>
      </c>
      <c r="P413" s="8" t="s">
        <v>4009</v>
      </c>
      <c r="Q4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3" s="8" t="s">
        <v>3903</v>
      </c>
      <c r="S413" s="8" t="s">
        <v>1607</v>
      </c>
      <c r="T413" s="8" t="s">
        <v>1382</v>
      </c>
      <c r="V413" s="1" t="s">
        <v>2589</v>
      </c>
      <c r="W413" s="8" t="s">
        <v>2622</v>
      </c>
      <c r="X413" s="19" t="s">
        <v>2729</v>
      </c>
      <c r="AA413" s="20">
        <v>4130042.46</v>
      </c>
      <c r="AB413" s="12">
        <f t="shared" si="6"/>
        <v>26725.06</v>
      </c>
      <c r="AC413" s="17">
        <f>ROUND(1.65586^(2*EXP(-((Таблица1[[#This Row],[Площадь, кв.м]]/200)^2))-1),4)</f>
        <v>1.0688</v>
      </c>
      <c r="AD4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413" s="21">
        <v>1</v>
      </c>
      <c r="AG4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28563.7441</v>
      </c>
      <c r="AH413" s="34">
        <f>ROUND(Таблица1[[#This Row],[УПКС]]*Таблица1[[#This Row],[Площадь, кв.м]],2)</f>
        <v>4310268.9800000004</v>
      </c>
      <c r="AI413" s="14">
        <f>Таблица1[[#This Row],[Кадастровая стоимость, руб]]/Таблица1[[#This Row],[Действ. КС]]</f>
        <v>1.0436379339305875</v>
      </c>
      <c r="AJ413" s="20" t="s">
        <v>3996</v>
      </c>
      <c r="AK413" s="20" t="s">
        <v>3997</v>
      </c>
      <c r="AL413" s="20" t="s">
        <v>3998</v>
      </c>
      <c r="AM413" s="8" t="s">
        <v>3984</v>
      </c>
      <c r="AN413" s="8" t="s">
        <v>4036</v>
      </c>
      <c r="AO413" s="46" t="s">
        <v>4013</v>
      </c>
    </row>
    <row r="414" spans="1:41" x14ac:dyDescent="0.25">
      <c r="A414" s="1" t="s">
        <v>3</v>
      </c>
      <c r="B414" s="1" t="s">
        <v>4</v>
      </c>
      <c r="C414" s="1" t="s">
        <v>3981</v>
      </c>
      <c r="D414" s="1" t="s">
        <v>1280</v>
      </c>
      <c r="E414" s="16">
        <v>204002000000</v>
      </c>
      <c r="F414" s="16" t="s">
        <v>1005</v>
      </c>
      <c r="G414" s="8" t="s">
        <v>1338</v>
      </c>
      <c r="H414" s="1">
        <v>2</v>
      </c>
      <c r="I414" s="1" t="s">
        <v>1349</v>
      </c>
      <c r="J414" s="1">
        <v>201</v>
      </c>
      <c r="K414" s="1" t="s">
        <v>1350</v>
      </c>
      <c r="L414" s="1">
        <v>61001005000</v>
      </c>
      <c r="M414" s="1" t="s">
        <v>1358</v>
      </c>
      <c r="N414" s="8">
        <v>1978</v>
      </c>
      <c r="O414" s="8">
        <v>53.7</v>
      </c>
      <c r="P414" s="8" t="s">
        <v>4009</v>
      </c>
      <c r="Q4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4" s="8" t="s">
        <v>3904</v>
      </c>
      <c r="S414" s="8" t="s">
        <v>1381</v>
      </c>
      <c r="T414" s="8" t="s">
        <v>1382</v>
      </c>
      <c r="V414" s="1" t="s">
        <v>2588</v>
      </c>
      <c r="W414" s="8" t="s">
        <v>2603</v>
      </c>
      <c r="X414" s="19" t="s">
        <v>2688</v>
      </c>
      <c r="AA414" s="20">
        <v>1469736.78</v>
      </c>
      <c r="AB414" s="12">
        <f t="shared" si="6"/>
        <v>26725.06</v>
      </c>
      <c r="AC414" s="17">
        <f>ROUND(1.65586^(2*EXP(-((Таблица1[[#This Row],[Площадь, кв.м]]/200)^2))-1),4)</f>
        <v>1.5437000000000001</v>
      </c>
      <c r="AD4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0.56999999999999995</v>
      </c>
      <c r="AF414" s="21">
        <v>1</v>
      </c>
      <c r="AG4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23515.620800000001</v>
      </c>
      <c r="AH414" s="34">
        <f>ROUND(Таблица1[[#This Row],[УПКС]]*Таблица1[[#This Row],[Площадь, кв.м]],2)</f>
        <v>1262788.8400000001</v>
      </c>
      <c r="AI414" s="14">
        <f>Таблица1[[#This Row],[Кадастровая стоимость, руб]]/Таблица1[[#This Row],[Действ. КС]]</f>
        <v>0.85919387551830884</v>
      </c>
      <c r="AJ414" s="20" t="s">
        <v>3996</v>
      </c>
      <c r="AK414" s="20" t="s">
        <v>3997</v>
      </c>
      <c r="AL414" s="20" t="s">
        <v>3998</v>
      </c>
      <c r="AM414" s="8" t="s">
        <v>3984</v>
      </c>
      <c r="AN414" s="8" t="s">
        <v>4036</v>
      </c>
      <c r="AO414" s="46" t="s">
        <v>4013</v>
      </c>
    </row>
    <row r="415" spans="1:41" x14ac:dyDescent="0.25">
      <c r="A415" s="1" t="s">
        <v>888</v>
      </c>
      <c r="B415" s="1" t="s">
        <v>17</v>
      </c>
      <c r="C415" s="1" t="s">
        <v>3981</v>
      </c>
      <c r="D415" s="1" t="s">
        <v>1281</v>
      </c>
      <c r="E415" s="16">
        <v>204002000000</v>
      </c>
      <c r="F415" s="16" t="s">
        <v>1005</v>
      </c>
      <c r="G415" s="8" t="s">
        <v>201</v>
      </c>
      <c r="H415" s="1">
        <v>2</v>
      </c>
      <c r="I415" s="1" t="s">
        <v>1351</v>
      </c>
      <c r="J415" s="1">
        <v>202</v>
      </c>
      <c r="K415" s="1" t="s">
        <v>1352</v>
      </c>
      <c r="L415" s="1">
        <v>61001002001</v>
      </c>
      <c r="M415" s="1" t="s">
        <v>1363</v>
      </c>
      <c r="N415" s="8">
        <v>1972</v>
      </c>
      <c r="O415" s="8">
        <v>97</v>
      </c>
      <c r="P415" s="8" t="s">
        <v>4009</v>
      </c>
      <c r="Q4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5" s="8" t="s">
        <v>3900</v>
      </c>
      <c r="S415" s="8" t="s">
        <v>2208</v>
      </c>
      <c r="T415" s="8" t="s">
        <v>1382</v>
      </c>
      <c r="U415" s="18"/>
      <c r="V415" s="1" t="s">
        <v>2589</v>
      </c>
      <c r="W415" s="8" t="s">
        <v>2604</v>
      </c>
      <c r="X415" s="19" t="s">
        <v>2706</v>
      </c>
      <c r="AA415" s="20">
        <v>812542.81</v>
      </c>
      <c r="AB415" s="12">
        <f t="shared" si="6"/>
        <v>26725.06</v>
      </c>
      <c r="AC415" s="17">
        <f>ROUND(1.65586^(2*EXP(-((Таблица1[[#This Row],[Площадь, кв.м]]/200)^2))-1),4)</f>
        <v>1.3403</v>
      </c>
      <c r="AD4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0.43</v>
      </c>
      <c r="AF415" s="21">
        <v>1</v>
      </c>
      <c r="AG4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15402.427100000001</v>
      </c>
      <c r="AH415" s="34">
        <f>ROUND(Таблица1[[#This Row],[УПКС]]*Таблица1[[#This Row],[Площадь, кв.м]],2)</f>
        <v>1494035.43</v>
      </c>
      <c r="AI415" s="14">
        <f>Таблица1[[#This Row],[Кадастровая стоимость, руб]]/Таблица1[[#This Row],[Действ. КС]]</f>
        <v>1.8387159563937312</v>
      </c>
      <c r="AJ415" s="20" t="s">
        <v>3996</v>
      </c>
      <c r="AK415" s="20" t="s">
        <v>3997</v>
      </c>
      <c r="AL415" s="20" t="s">
        <v>3998</v>
      </c>
      <c r="AM415" s="8" t="s">
        <v>3984</v>
      </c>
      <c r="AN415" s="8" t="s">
        <v>4036</v>
      </c>
      <c r="AO415" s="46" t="s">
        <v>4013</v>
      </c>
    </row>
    <row r="416" spans="1:41" x14ac:dyDescent="0.25">
      <c r="A416" s="1" t="s">
        <v>295</v>
      </c>
      <c r="B416" s="1" t="s">
        <v>8</v>
      </c>
      <c r="C416" s="1" t="s">
        <v>3981</v>
      </c>
      <c r="D416" s="1" t="s">
        <v>1281</v>
      </c>
      <c r="E416" s="16">
        <v>204002000000</v>
      </c>
      <c r="F416" s="16" t="s">
        <v>1005</v>
      </c>
      <c r="G416" s="8" t="s">
        <v>201</v>
      </c>
      <c r="H416" s="1">
        <v>2</v>
      </c>
      <c r="I416" s="1" t="s">
        <v>1351</v>
      </c>
      <c r="J416" s="1">
        <v>202</v>
      </c>
      <c r="K416" s="1" t="s">
        <v>1352</v>
      </c>
      <c r="L416" s="1">
        <v>61001003000</v>
      </c>
      <c r="M416" s="1" t="s">
        <v>1359</v>
      </c>
      <c r="N416" s="8">
        <v>1958</v>
      </c>
      <c r="O416" s="8">
        <v>170</v>
      </c>
      <c r="P416" s="8" t="s">
        <v>4009</v>
      </c>
      <c r="Q4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6" s="8" t="s">
        <v>3900</v>
      </c>
      <c r="S416" s="8" t="s">
        <v>1643</v>
      </c>
      <c r="T416" s="8" t="s">
        <v>1382</v>
      </c>
      <c r="V416" s="1" t="s">
        <v>2589</v>
      </c>
      <c r="W416" s="8" t="s">
        <v>2604</v>
      </c>
      <c r="X416" s="19" t="s">
        <v>2752</v>
      </c>
      <c r="AA416" s="20">
        <v>1424044.1</v>
      </c>
      <c r="AB416" s="12">
        <f t="shared" si="6"/>
        <v>26725.06</v>
      </c>
      <c r="AC416" s="17">
        <f>ROUND(1.65586^(2*EXP(-((Таблица1[[#This Row],[Площадь, кв.м]]/200)^2))-1),4)</f>
        <v>0.98550000000000004</v>
      </c>
      <c r="AD4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416" s="21">
        <v>1</v>
      </c>
      <c r="AG4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8954.7659000000003</v>
      </c>
      <c r="AH416" s="34">
        <f>ROUND(Таблица1[[#This Row],[УПКС]]*Таблица1[[#This Row],[Площадь, кв.м]],2)</f>
        <v>1522310.2</v>
      </c>
      <c r="AI416" s="14">
        <f>Таблица1[[#This Row],[Кадастровая стоимость, руб]]/Таблица1[[#This Row],[Действ. КС]]</f>
        <v>1.0690049556751788</v>
      </c>
      <c r="AJ416" s="20" t="s">
        <v>3996</v>
      </c>
      <c r="AK416" s="20" t="s">
        <v>3997</v>
      </c>
      <c r="AL416" s="20" t="s">
        <v>3998</v>
      </c>
      <c r="AM416" s="8" t="s">
        <v>3984</v>
      </c>
      <c r="AN416" s="8" t="s">
        <v>4036</v>
      </c>
      <c r="AO416" s="46" t="s">
        <v>4013</v>
      </c>
    </row>
    <row r="417" spans="1:41" x14ac:dyDescent="0.25">
      <c r="A417" s="1" t="s">
        <v>509</v>
      </c>
      <c r="B417" s="1" t="s">
        <v>17</v>
      </c>
      <c r="C417" s="1" t="s">
        <v>3981</v>
      </c>
      <c r="D417" s="1" t="s">
        <v>1281</v>
      </c>
      <c r="E417" s="16">
        <v>204002000000</v>
      </c>
      <c r="F417" s="16" t="s">
        <v>1005</v>
      </c>
      <c r="G417" s="8" t="s">
        <v>201</v>
      </c>
      <c r="H417" s="1">
        <v>2</v>
      </c>
      <c r="I417" s="1" t="s">
        <v>1351</v>
      </c>
      <c r="J417" s="1">
        <v>202</v>
      </c>
      <c r="K417" s="1" t="s">
        <v>1352</v>
      </c>
      <c r="L417" s="1">
        <v>61001002001</v>
      </c>
      <c r="M417" s="1" t="s">
        <v>1363</v>
      </c>
      <c r="N417" s="8">
        <v>2009</v>
      </c>
      <c r="O417" s="8">
        <v>37.299999999999997</v>
      </c>
      <c r="P417" s="8" t="s">
        <v>4009</v>
      </c>
      <c r="Q4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7" s="8" t="s">
        <v>3900</v>
      </c>
      <c r="S417" s="8" t="s">
        <v>1849</v>
      </c>
      <c r="T417" s="8" t="s">
        <v>1382</v>
      </c>
      <c r="V417" s="1" t="s">
        <v>2589</v>
      </c>
      <c r="W417" s="8" t="s">
        <v>2604</v>
      </c>
      <c r="X417" s="19" t="s">
        <v>2844</v>
      </c>
      <c r="AA417" s="20">
        <v>963393.91</v>
      </c>
      <c r="AB417" s="12">
        <f t="shared" si="6"/>
        <v>26725.06</v>
      </c>
      <c r="AC417" s="17">
        <f>ROUND(1.65586^(2*EXP(-((Таблица1[[#This Row],[Площадь, кв.м]]/200)^2))-1),4)</f>
        <v>1.5996999999999999</v>
      </c>
      <c r="AD4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417" s="21">
        <v>1</v>
      </c>
      <c r="AG4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42324.557699999998</v>
      </c>
      <c r="AH417" s="34">
        <f>ROUND(Таблица1[[#This Row],[УПКС]]*Таблица1[[#This Row],[Площадь, кв.м]],2)</f>
        <v>1578706</v>
      </c>
      <c r="AI417" s="14">
        <f>Таблица1[[#This Row],[Кадастровая стоимость, руб]]/Таблица1[[#This Row],[Действ. КС]]</f>
        <v>1.6386921108936634</v>
      </c>
      <c r="AJ417" s="20" t="s">
        <v>3996</v>
      </c>
      <c r="AK417" s="20" t="s">
        <v>3997</v>
      </c>
      <c r="AL417" s="20" t="s">
        <v>3998</v>
      </c>
      <c r="AM417" s="8" t="s">
        <v>3984</v>
      </c>
      <c r="AN417" s="8" t="s">
        <v>4036</v>
      </c>
      <c r="AO417" s="46" t="s">
        <v>4013</v>
      </c>
    </row>
    <row r="418" spans="1:41" x14ac:dyDescent="0.25">
      <c r="A418" s="1" t="s">
        <v>480</v>
      </c>
      <c r="B418" s="1" t="s">
        <v>17</v>
      </c>
      <c r="C418" s="1" t="s">
        <v>3981</v>
      </c>
      <c r="D418" s="1" t="s">
        <v>1281</v>
      </c>
      <c r="E418" s="16">
        <v>204002000000</v>
      </c>
      <c r="F418" s="16" t="s">
        <v>1005</v>
      </c>
      <c r="G418" s="8" t="s">
        <v>201</v>
      </c>
      <c r="H418" s="1">
        <v>2</v>
      </c>
      <c r="I418" s="1" t="s">
        <v>1351</v>
      </c>
      <c r="J418" s="1">
        <v>202</v>
      </c>
      <c r="K418" s="1" t="s">
        <v>1352</v>
      </c>
      <c r="L418" s="1">
        <v>61001002001</v>
      </c>
      <c r="M418" s="1" t="s">
        <v>1363</v>
      </c>
      <c r="N418" s="8">
        <v>1960</v>
      </c>
      <c r="O418" s="8">
        <v>28</v>
      </c>
      <c r="P418" s="8" t="s">
        <v>4009</v>
      </c>
      <c r="Q4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8" s="8" t="s">
        <v>3900</v>
      </c>
      <c r="S418" s="8" t="s">
        <v>1822</v>
      </c>
      <c r="T418" s="8" t="s">
        <v>1382</v>
      </c>
      <c r="V418" s="1" t="s">
        <v>2589</v>
      </c>
      <c r="W418" s="8" t="s">
        <v>2604</v>
      </c>
      <c r="X418" s="19" t="s">
        <v>2710</v>
      </c>
      <c r="AA418" s="20">
        <v>272076.23</v>
      </c>
      <c r="AB418" s="12">
        <f t="shared" si="6"/>
        <v>26725.06</v>
      </c>
      <c r="AC418" s="17">
        <f>ROUND(1.65586^(2*EXP(-((Таблица1[[#This Row],[Площадь, кв.м]]/200)^2))-1),4)</f>
        <v>1.6237999999999999</v>
      </c>
      <c r="AD4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418" s="21">
        <v>1</v>
      </c>
      <c r="AG4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15188.6533</v>
      </c>
      <c r="AH418" s="34">
        <f>ROUND(Таблица1[[#This Row],[УПКС]]*Таблица1[[#This Row],[Площадь, кв.м]],2)</f>
        <v>425282.29</v>
      </c>
      <c r="AI418" s="14">
        <f>Таблица1[[#This Row],[Кадастровая стоимость, руб]]/Таблица1[[#This Row],[Действ. КС]]</f>
        <v>1.5630997606810415</v>
      </c>
      <c r="AJ418" s="20" t="s">
        <v>3996</v>
      </c>
      <c r="AK418" s="20" t="s">
        <v>3997</v>
      </c>
      <c r="AL418" s="20" t="s">
        <v>3998</v>
      </c>
      <c r="AM418" s="8" t="s">
        <v>3984</v>
      </c>
      <c r="AN418" s="8" t="s">
        <v>4036</v>
      </c>
      <c r="AO418" s="46" t="s">
        <v>4013</v>
      </c>
    </row>
    <row r="419" spans="1:41" x14ac:dyDescent="0.25">
      <c r="A419" s="1" t="s">
        <v>548</v>
      </c>
      <c r="B419" s="1" t="s">
        <v>17</v>
      </c>
      <c r="C419" s="1" t="s">
        <v>3981</v>
      </c>
      <c r="D419" s="1" t="s">
        <v>1281</v>
      </c>
      <c r="E419" s="16">
        <v>204002000000</v>
      </c>
      <c r="F419" s="16" t="s">
        <v>1005</v>
      </c>
      <c r="G419" s="8" t="s">
        <v>201</v>
      </c>
      <c r="H419" s="1">
        <v>2</v>
      </c>
      <c r="I419" s="1" t="s">
        <v>1351</v>
      </c>
      <c r="J419" s="1">
        <v>202</v>
      </c>
      <c r="K419" s="1" t="s">
        <v>1352</v>
      </c>
      <c r="L419" s="1">
        <v>61001002001</v>
      </c>
      <c r="M419" s="1" t="s">
        <v>1363</v>
      </c>
      <c r="N419" s="8">
        <v>1960</v>
      </c>
      <c r="O419" s="8">
        <v>43.5</v>
      </c>
      <c r="P419" s="8" t="s">
        <v>4009</v>
      </c>
      <c r="Q4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19" s="8" t="s">
        <v>3900</v>
      </c>
      <c r="S419" s="8" t="s">
        <v>1886</v>
      </c>
      <c r="T419" s="8" t="s">
        <v>1382</v>
      </c>
      <c r="V419" s="1" t="s">
        <v>2589</v>
      </c>
      <c r="W419" s="8" t="s">
        <v>2604</v>
      </c>
      <c r="X419" s="19" t="s">
        <v>2855</v>
      </c>
      <c r="AA419" s="20">
        <v>364387.81</v>
      </c>
      <c r="AB419" s="12">
        <f t="shared" si="6"/>
        <v>26725.06</v>
      </c>
      <c r="AC419" s="17">
        <f>ROUND(1.65586^(2*EXP(-((Таблица1[[#This Row],[Площадь, кв.м]]/200)^2))-1),4)</f>
        <v>1.5805</v>
      </c>
      <c r="AD4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419" s="21">
        <v>1</v>
      </c>
      <c r="AG4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14783.6351</v>
      </c>
      <c r="AH419" s="34">
        <f>ROUND(Таблица1[[#This Row],[УПКС]]*Таблица1[[#This Row],[Площадь, кв.м]],2)</f>
        <v>643088.13</v>
      </c>
      <c r="AI419" s="14">
        <f>Таблица1[[#This Row],[Кадастровая стоимость, руб]]/Таблица1[[#This Row],[Действ. КС]]</f>
        <v>1.7648453443050141</v>
      </c>
      <c r="AJ419" s="20" t="s">
        <v>3996</v>
      </c>
      <c r="AK419" s="20" t="s">
        <v>3997</v>
      </c>
      <c r="AL419" s="20" t="s">
        <v>3998</v>
      </c>
      <c r="AM419" s="8" t="s">
        <v>3984</v>
      </c>
      <c r="AN419" s="8" t="s">
        <v>4036</v>
      </c>
      <c r="AO419" s="46" t="s">
        <v>4013</v>
      </c>
    </row>
    <row r="420" spans="1:41" x14ac:dyDescent="0.25">
      <c r="A420" s="1" t="s">
        <v>588</v>
      </c>
      <c r="B420" s="1" t="s">
        <v>21</v>
      </c>
      <c r="C420" s="1" t="s">
        <v>3981</v>
      </c>
      <c r="D420" s="1" t="s">
        <v>1281</v>
      </c>
      <c r="E420" s="16">
        <v>204002000000</v>
      </c>
      <c r="F420" s="16" t="s">
        <v>1005</v>
      </c>
      <c r="G420" s="8" t="s">
        <v>201</v>
      </c>
      <c r="H420" s="1">
        <v>2</v>
      </c>
      <c r="I420" s="1" t="s">
        <v>1351</v>
      </c>
      <c r="J420" s="1">
        <v>202</v>
      </c>
      <c r="K420" s="1" t="s">
        <v>1352</v>
      </c>
      <c r="L420" s="1">
        <v>61001002001</v>
      </c>
      <c r="M420" s="1" t="s">
        <v>1363</v>
      </c>
      <c r="N420" s="8">
        <v>1958</v>
      </c>
      <c r="O420" s="8">
        <v>50.6</v>
      </c>
      <c r="P420" s="8" t="s">
        <v>4009</v>
      </c>
      <c r="Q4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0" s="8" t="s">
        <v>3900</v>
      </c>
      <c r="S420" s="8" t="s">
        <v>1923</v>
      </c>
      <c r="T420" s="8" t="s">
        <v>1382</v>
      </c>
      <c r="V420" s="1" t="s">
        <v>2589</v>
      </c>
      <c r="W420" s="8" t="s">
        <v>2604</v>
      </c>
      <c r="X420" s="19" t="s">
        <v>2863</v>
      </c>
      <c r="AA420" s="20">
        <v>423862.6</v>
      </c>
      <c r="AB420" s="12">
        <f t="shared" si="6"/>
        <v>26725.06</v>
      </c>
      <c r="AC420" s="17">
        <f>ROUND(1.65586^(2*EXP(-((Таблица1[[#This Row],[Площадь, кв.м]]/200)^2))-1),4)</f>
        <v>1.5555000000000001</v>
      </c>
      <c r="AD4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420" s="21">
        <v>1</v>
      </c>
      <c r="AG4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14134.0825</v>
      </c>
      <c r="AH420" s="34">
        <f>ROUND(Таблица1[[#This Row],[УПКС]]*Таблица1[[#This Row],[Площадь, кв.м]],2)</f>
        <v>715184.57</v>
      </c>
      <c r="AI420" s="14">
        <f>Таблица1[[#This Row],[Кадастровая стоимость, руб]]/Таблица1[[#This Row],[Действ. КС]]</f>
        <v>1.6873028429495784</v>
      </c>
      <c r="AJ420" s="20" t="s">
        <v>3996</v>
      </c>
      <c r="AK420" s="20" t="s">
        <v>3997</v>
      </c>
      <c r="AL420" s="20" t="s">
        <v>3998</v>
      </c>
      <c r="AM420" s="8" t="s">
        <v>3984</v>
      </c>
      <c r="AN420" s="8" t="s">
        <v>4036</v>
      </c>
      <c r="AO420" s="46" t="s">
        <v>4013</v>
      </c>
    </row>
    <row r="421" spans="1:41" x14ac:dyDescent="0.25">
      <c r="A421" s="1" t="s">
        <v>805</v>
      </c>
      <c r="B421" s="1" t="s">
        <v>806</v>
      </c>
      <c r="C421" s="1" t="s">
        <v>3981</v>
      </c>
      <c r="D421" s="1" t="s">
        <v>1281</v>
      </c>
      <c r="E421" s="16">
        <v>204002000000</v>
      </c>
      <c r="F421" s="16" t="s">
        <v>1005</v>
      </c>
      <c r="G421" s="8" t="s">
        <v>201</v>
      </c>
      <c r="H421" s="1">
        <v>2</v>
      </c>
      <c r="I421" s="1" t="s">
        <v>1351</v>
      </c>
      <c r="J421" s="1">
        <v>202</v>
      </c>
      <c r="K421" s="1" t="s">
        <v>1352</v>
      </c>
      <c r="L421" s="1">
        <v>61001002001</v>
      </c>
      <c r="M421" s="1" t="s">
        <v>1363</v>
      </c>
      <c r="N421" s="8">
        <v>1962</v>
      </c>
      <c r="O421" s="8">
        <v>79.400000000000006</v>
      </c>
      <c r="P421" s="8" t="s">
        <v>4009</v>
      </c>
      <c r="Q4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1" s="8" t="s">
        <v>3900</v>
      </c>
      <c r="S421" s="8" t="s">
        <v>1873</v>
      </c>
      <c r="T421" s="8" t="s">
        <v>1382</v>
      </c>
      <c r="V421" s="1" t="s">
        <v>2589</v>
      </c>
      <c r="W421" s="8" t="s">
        <v>2604</v>
      </c>
      <c r="X421" s="19" t="s">
        <v>2740</v>
      </c>
      <c r="AA421" s="20">
        <v>578763.49</v>
      </c>
      <c r="AB421" s="12">
        <f t="shared" si="6"/>
        <v>26725.06</v>
      </c>
      <c r="AC421" s="17">
        <f>ROUND(1.65586^(2*EXP(-((Таблица1[[#This Row],[Площадь, кв.м]]/200)^2))-1),4)</f>
        <v>1.4294</v>
      </c>
      <c r="AD4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21" s="21">
        <v>1</v>
      </c>
      <c r="AG4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13752.2883</v>
      </c>
      <c r="AH421" s="34">
        <f>ROUND(Таблица1[[#This Row],[УПКС]]*Таблица1[[#This Row],[Площадь, кв.м]],2)</f>
        <v>1091931.69</v>
      </c>
      <c r="AI421" s="14">
        <f>Таблица1[[#This Row],[Кадастровая стоимость, руб]]/Таблица1[[#This Row],[Действ. КС]]</f>
        <v>1.886663047802134</v>
      </c>
      <c r="AJ421" s="20" t="s">
        <v>3996</v>
      </c>
      <c r="AK421" s="20" t="s">
        <v>3997</v>
      </c>
      <c r="AL421" s="20" t="s">
        <v>3998</v>
      </c>
      <c r="AM421" s="8" t="s">
        <v>3984</v>
      </c>
      <c r="AN421" s="8" t="s">
        <v>4036</v>
      </c>
      <c r="AO421" s="46" t="s">
        <v>4013</v>
      </c>
    </row>
    <row r="422" spans="1:41" x14ac:dyDescent="0.25">
      <c r="A422" s="1" t="s">
        <v>852</v>
      </c>
      <c r="B422" s="1" t="s">
        <v>17</v>
      </c>
      <c r="C422" s="1" t="s">
        <v>3981</v>
      </c>
      <c r="D422" s="1" t="s">
        <v>1281</v>
      </c>
      <c r="E422" s="16">
        <v>204002000000</v>
      </c>
      <c r="F422" s="16" t="s">
        <v>1005</v>
      </c>
      <c r="G422" s="8" t="s">
        <v>201</v>
      </c>
      <c r="H422" s="1">
        <v>2</v>
      </c>
      <c r="I422" s="1" t="s">
        <v>1351</v>
      </c>
      <c r="J422" s="1">
        <v>202</v>
      </c>
      <c r="K422" s="1" t="s">
        <v>1352</v>
      </c>
      <c r="L422" s="1">
        <v>61001002001</v>
      </c>
      <c r="M422" s="1" t="s">
        <v>1363</v>
      </c>
      <c r="N422" s="8">
        <v>1945</v>
      </c>
      <c r="O422" s="8">
        <v>89.1</v>
      </c>
      <c r="P422" s="8" t="s">
        <v>4009</v>
      </c>
      <c r="Q4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2" s="8" t="s">
        <v>3900</v>
      </c>
      <c r="S422" s="8" t="s">
        <v>2172</v>
      </c>
      <c r="T422" s="8" t="s">
        <v>1382</v>
      </c>
      <c r="U422" s="18"/>
      <c r="V422" s="1" t="s">
        <v>2589</v>
      </c>
      <c r="W422" s="8" t="s">
        <v>2604</v>
      </c>
      <c r="X422" s="19" t="s">
        <v>2837</v>
      </c>
      <c r="AA422" s="20">
        <v>642003.69999999995</v>
      </c>
      <c r="AB422" s="12">
        <f t="shared" si="6"/>
        <v>26725.06</v>
      </c>
      <c r="AC422" s="17">
        <f>ROUND(1.65586^(2*EXP(-((Таблица1[[#This Row],[Площадь, кв.м]]/200)^2))-1),4)</f>
        <v>1.3809</v>
      </c>
      <c r="AD4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422" s="21">
        <v>1</v>
      </c>
      <c r="AG4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11440.437</v>
      </c>
      <c r="AH422" s="34">
        <f>ROUND(Таблица1[[#This Row],[УПКС]]*Таблица1[[#This Row],[Площадь, кв.м]],2)</f>
        <v>1019342.94</v>
      </c>
      <c r="AI422" s="14">
        <f>Таблица1[[#This Row],[Кадастровая стоимость, руб]]/Таблица1[[#This Row],[Действ. КС]]</f>
        <v>1.5877524381868828</v>
      </c>
      <c r="AJ422" s="20" t="s">
        <v>3996</v>
      </c>
      <c r="AK422" s="20" t="s">
        <v>3997</v>
      </c>
      <c r="AL422" s="20" t="s">
        <v>3998</v>
      </c>
      <c r="AM422" s="8" t="s">
        <v>3984</v>
      </c>
      <c r="AN422" s="8" t="s">
        <v>4036</v>
      </c>
      <c r="AO422" s="46" t="s">
        <v>4013</v>
      </c>
    </row>
    <row r="423" spans="1:41" x14ac:dyDescent="0.25">
      <c r="A423" s="1" t="s">
        <v>907</v>
      </c>
      <c r="B423" s="1" t="s">
        <v>17</v>
      </c>
      <c r="C423" s="1" t="s">
        <v>3981</v>
      </c>
      <c r="D423" s="1" t="s">
        <v>1281</v>
      </c>
      <c r="E423" s="16">
        <v>204003000000</v>
      </c>
      <c r="F423" s="16" t="s">
        <v>1339</v>
      </c>
      <c r="G423" s="8" t="s">
        <v>201</v>
      </c>
      <c r="H423" s="1">
        <v>2</v>
      </c>
      <c r="I423" s="1" t="s">
        <v>1351</v>
      </c>
      <c r="J423" s="1">
        <v>202</v>
      </c>
      <c r="K423" s="1" t="s">
        <v>1352</v>
      </c>
      <c r="L423" s="1">
        <v>61001002001</v>
      </c>
      <c r="M423" s="1" t="s">
        <v>1363</v>
      </c>
      <c r="N423" s="8">
        <v>1962</v>
      </c>
      <c r="O423" s="8">
        <v>103.1</v>
      </c>
      <c r="P423" s="8" t="s">
        <v>4009</v>
      </c>
      <c r="Q4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3" s="8" t="s">
        <v>3900</v>
      </c>
      <c r="S423" s="8" t="s">
        <v>2226</v>
      </c>
      <c r="T423" s="8" t="s">
        <v>1382</v>
      </c>
      <c r="V423" s="1" t="s">
        <v>2589</v>
      </c>
      <c r="W423" s="8" t="s">
        <v>2604</v>
      </c>
      <c r="X423" s="19" t="s">
        <v>2689</v>
      </c>
      <c r="AA423" s="20">
        <v>3991578.36</v>
      </c>
      <c r="AB423" s="12">
        <f t="shared" si="6"/>
        <v>26725.06</v>
      </c>
      <c r="AC423" s="17">
        <f>ROUND(1.65586^(2*EXP(-((Таблица1[[#This Row],[Площадь, кв.м]]/200)^2))-1),4)</f>
        <v>1.3086</v>
      </c>
      <c r="AD4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23" s="21">
        <v>1</v>
      </c>
      <c r="AG4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12590.0689</v>
      </c>
      <c r="AH423" s="34">
        <f>ROUND(Таблица1[[#This Row],[УПКС]]*Таблица1[[#This Row],[Площадь, кв.м]],2)</f>
        <v>1298036.1000000001</v>
      </c>
      <c r="AI423" s="14">
        <f>Таблица1[[#This Row],[Кадастровая стоимость, руб]]/Таблица1[[#This Row],[Действ. КС]]</f>
        <v>0.32519369104907164</v>
      </c>
      <c r="AJ423" s="20" t="s">
        <v>3996</v>
      </c>
      <c r="AK423" s="20" t="s">
        <v>3997</v>
      </c>
      <c r="AL423" s="20" t="s">
        <v>3998</v>
      </c>
      <c r="AM423" s="8" t="s">
        <v>3984</v>
      </c>
      <c r="AN423" s="8" t="s">
        <v>4036</v>
      </c>
      <c r="AO423" s="46" t="s">
        <v>4013</v>
      </c>
    </row>
    <row r="424" spans="1:41" x14ac:dyDescent="0.25">
      <c r="A424" s="1" t="s">
        <v>700</v>
      </c>
      <c r="B424" s="1" t="s">
        <v>17</v>
      </c>
      <c r="C424" s="1" t="s">
        <v>3981</v>
      </c>
      <c r="D424" s="1" t="s">
        <v>1281</v>
      </c>
      <c r="E424" s="16">
        <v>204003000000</v>
      </c>
      <c r="F424" s="16" t="s">
        <v>1339</v>
      </c>
      <c r="G424" s="8" t="s">
        <v>201</v>
      </c>
      <c r="H424" s="1">
        <v>2</v>
      </c>
      <c r="I424" s="1" t="s">
        <v>1351</v>
      </c>
      <c r="J424" s="1">
        <v>202</v>
      </c>
      <c r="K424" s="1" t="s">
        <v>1352</v>
      </c>
      <c r="L424" s="1">
        <v>61001002001</v>
      </c>
      <c r="M424" s="1" t="s">
        <v>1363</v>
      </c>
      <c r="N424" s="8">
        <v>1939</v>
      </c>
      <c r="O424" s="8">
        <v>65.400000000000006</v>
      </c>
      <c r="P424" s="8" t="s">
        <v>4009</v>
      </c>
      <c r="Q4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4" s="8" t="s">
        <v>3900</v>
      </c>
      <c r="S424" s="8" t="s">
        <v>2030</v>
      </c>
      <c r="T424" s="8" t="s">
        <v>1382</v>
      </c>
      <c r="U424" s="18"/>
      <c r="V424" s="1" t="s">
        <v>2589</v>
      </c>
      <c r="W424" s="8" t="s">
        <v>2604</v>
      </c>
      <c r="X424" s="19" t="s">
        <v>2713</v>
      </c>
      <c r="AA424" s="20">
        <v>2532000.2400000002</v>
      </c>
      <c r="AB424" s="12">
        <f t="shared" si="6"/>
        <v>26725.06</v>
      </c>
      <c r="AC424" s="17">
        <f>ROUND(1.65586^(2*EXP(-((Таблица1[[#This Row],[Площадь, кв.м]]/200)^2))-1),4)</f>
        <v>1.4948999999999999</v>
      </c>
      <c r="AD4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24" s="21">
        <v>1</v>
      </c>
      <c r="AG4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11985.387699999999</v>
      </c>
      <c r="AH424" s="34">
        <f>ROUND(Таблица1[[#This Row],[УПКС]]*Таблица1[[#This Row],[Площадь, кв.м]],2)</f>
        <v>783844.36</v>
      </c>
      <c r="AI424" s="14">
        <f>Таблица1[[#This Row],[Кадастровая стоимость, руб]]/Таблица1[[#This Row],[Действ. КС]]</f>
        <v>0.30957515233094918</v>
      </c>
      <c r="AJ424" s="20" t="s">
        <v>3996</v>
      </c>
      <c r="AK424" s="20" t="s">
        <v>3997</v>
      </c>
      <c r="AL424" s="20" t="s">
        <v>3998</v>
      </c>
      <c r="AM424" s="8" t="s">
        <v>3984</v>
      </c>
      <c r="AN424" s="8" t="s">
        <v>4036</v>
      </c>
      <c r="AO424" s="46" t="s">
        <v>4013</v>
      </c>
    </row>
    <row r="425" spans="1:41" x14ac:dyDescent="0.25">
      <c r="A425" s="1" t="s">
        <v>161</v>
      </c>
      <c r="B425" s="1" t="s">
        <v>17</v>
      </c>
      <c r="C425" s="1" t="s">
        <v>3981</v>
      </c>
      <c r="D425" s="1" t="s">
        <v>1281</v>
      </c>
      <c r="E425" s="16">
        <v>204002000000</v>
      </c>
      <c r="F425" s="16" t="s">
        <v>1005</v>
      </c>
      <c r="G425" s="8" t="s">
        <v>201</v>
      </c>
      <c r="H425" s="1">
        <v>2</v>
      </c>
      <c r="I425" s="1" t="s">
        <v>1351</v>
      </c>
      <c r="J425" s="1">
        <v>202</v>
      </c>
      <c r="K425" s="1" t="s">
        <v>1352</v>
      </c>
      <c r="L425" s="1">
        <v>61001006003</v>
      </c>
      <c r="M425" s="1" t="s">
        <v>1361</v>
      </c>
      <c r="N425" s="8">
        <v>2000</v>
      </c>
      <c r="O425" s="8">
        <v>96.3</v>
      </c>
      <c r="P425" s="8" t="s">
        <v>4009</v>
      </c>
      <c r="Q4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5" s="8" t="s">
        <v>3906</v>
      </c>
      <c r="S425" s="8" t="s">
        <v>1516</v>
      </c>
      <c r="T425" s="8" t="s">
        <v>1382</v>
      </c>
      <c r="V425" s="1" t="s">
        <v>2589</v>
      </c>
      <c r="W425" s="8" t="s">
        <v>2627</v>
      </c>
      <c r="X425" s="19" t="s">
        <v>2710</v>
      </c>
      <c r="AA425" s="20">
        <v>5454046.9400000004</v>
      </c>
      <c r="AB425" s="12">
        <f t="shared" si="6"/>
        <v>26725.06</v>
      </c>
      <c r="AC425" s="17">
        <f>ROUND(1.65586^(2*EXP(-((Таблица1[[#This Row],[Площадь, кв.м]]/200)^2))-1),4)</f>
        <v>1.3439000000000001</v>
      </c>
      <c r="AD4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0.93</v>
      </c>
      <c r="AF425" s="21">
        <v>1</v>
      </c>
      <c r="AG4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33401.7016</v>
      </c>
      <c r="AH425" s="34">
        <f>ROUND(Таблица1[[#This Row],[УПКС]]*Таблица1[[#This Row],[Площадь, кв.м]],2)</f>
        <v>3216583.86</v>
      </c>
      <c r="AI425" s="14">
        <f>Таблица1[[#This Row],[Кадастровая стоимость, руб]]/Таблица1[[#This Row],[Действ. КС]]</f>
        <v>0.58976094180810257</v>
      </c>
      <c r="AJ425" s="20" t="s">
        <v>3996</v>
      </c>
      <c r="AK425" s="20" t="s">
        <v>3997</v>
      </c>
      <c r="AL425" s="20" t="s">
        <v>3998</v>
      </c>
      <c r="AM425" s="8" t="s">
        <v>3984</v>
      </c>
      <c r="AN425" s="8" t="s">
        <v>4036</v>
      </c>
      <c r="AO425" s="46" t="s">
        <v>4013</v>
      </c>
    </row>
    <row r="426" spans="1:41" x14ac:dyDescent="0.25">
      <c r="A426" s="1" t="s">
        <v>1113</v>
      </c>
      <c r="B426" s="1" t="s">
        <v>17</v>
      </c>
      <c r="C426" s="1" t="s">
        <v>3981</v>
      </c>
      <c r="D426" s="1" t="s">
        <v>1281</v>
      </c>
      <c r="E426" s="16">
        <v>204002000000</v>
      </c>
      <c r="F426" s="16" t="s">
        <v>1005</v>
      </c>
      <c r="G426" s="8" t="s">
        <v>201</v>
      </c>
      <c r="H426" s="1">
        <v>2</v>
      </c>
      <c r="I426" s="1" t="s">
        <v>1351</v>
      </c>
      <c r="J426" s="1">
        <v>202</v>
      </c>
      <c r="K426" s="1" t="s">
        <v>1352</v>
      </c>
      <c r="L426" s="1">
        <v>61001002002</v>
      </c>
      <c r="M426" s="1" t="s">
        <v>1365</v>
      </c>
      <c r="N426" s="8">
        <v>1940</v>
      </c>
      <c r="O426" s="8">
        <v>46</v>
      </c>
      <c r="P426" s="8" t="s">
        <v>4009</v>
      </c>
      <c r="Q4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6" s="8" t="s">
        <v>3906</v>
      </c>
      <c r="S426" s="8" t="s">
        <v>2423</v>
      </c>
      <c r="T426" s="8" t="s">
        <v>1382</v>
      </c>
      <c r="U426" s="18"/>
      <c r="V426" s="1" t="s">
        <v>2589</v>
      </c>
      <c r="W426" s="8" t="s">
        <v>2627</v>
      </c>
      <c r="X426" s="19" t="s">
        <v>2738</v>
      </c>
      <c r="AA426" s="20">
        <v>206437.36</v>
      </c>
      <c r="AB426" s="12">
        <f t="shared" si="6"/>
        <v>26725.06</v>
      </c>
      <c r="AC426" s="17">
        <f>ROUND(1.65586^(2*EXP(-((Таблица1[[#This Row],[Площадь, кв.м]]/200)^2))-1),4)</f>
        <v>1.5720000000000001</v>
      </c>
      <c r="AD4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26" s="21">
        <v>1</v>
      </c>
      <c r="AG4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12603.5383</v>
      </c>
      <c r="AH426" s="34">
        <f>ROUND(Таблица1[[#This Row],[УПКС]]*Таблица1[[#This Row],[Площадь, кв.м]],2)</f>
        <v>579762.76</v>
      </c>
      <c r="AI426" s="14">
        <f>Таблица1[[#This Row],[Кадастровая стоимость, руб]]/Таблица1[[#This Row],[Действ. КС]]</f>
        <v>2.8084197550288379</v>
      </c>
      <c r="AJ426" s="20" t="s">
        <v>3996</v>
      </c>
      <c r="AK426" s="20" t="s">
        <v>3997</v>
      </c>
      <c r="AL426" s="20" t="s">
        <v>3998</v>
      </c>
      <c r="AM426" s="8" t="s">
        <v>3984</v>
      </c>
      <c r="AN426" s="8" t="s">
        <v>4036</v>
      </c>
      <c r="AO426" s="46" t="s">
        <v>4013</v>
      </c>
    </row>
    <row r="427" spans="1:41" x14ac:dyDescent="0.25">
      <c r="A427" s="1" t="s">
        <v>97</v>
      </c>
      <c r="B427" s="1" t="s">
        <v>21</v>
      </c>
      <c r="C427" s="1" t="s">
        <v>3981</v>
      </c>
      <c r="D427" s="1" t="s">
        <v>1281</v>
      </c>
      <c r="E427" s="16">
        <v>204002000000</v>
      </c>
      <c r="F427" s="16" t="s">
        <v>1005</v>
      </c>
      <c r="G427" s="8" t="s">
        <v>1338</v>
      </c>
      <c r="H427" s="1">
        <v>2</v>
      </c>
      <c r="I427" s="1" t="s">
        <v>1349</v>
      </c>
      <c r="J427" s="1">
        <v>201</v>
      </c>
      <c r="K427" s="1" t="s">
        <v>1350</v>
      </c>
      <c r="L427" s="1">
        <v>61001002001</v>
      </c>
      <c r="M427" s="1" t="s">
        <v>1363</v>
      </c>
      <c r="N427" s="8">
        <v>1952</v>
      </c>
      <c r="O427" s="8">
        <v>118.8</v>
      </c>
      <c r="P427" s="8" t="s">
        <v>4009</v>
      </c>
      <c r="Q4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7" s="8" t="s">
        <v>3906</v>
      </c>
      <c r="S427" s="8" t="s">
        <v>1459</v>
      </c>
      <c r="T427" s="8" t="s">
        <v>1382</v>
      </c>
      <c r="V427" s="1" t="s">
        <v>2589</v>
      </c>
      <c r="W427" s="8" t="s">
        <v>2627</v>
      </c>
      <c r="X427" s="19" t="s">
        <v>2722</v>
      </c>
      <c r="AA427" s="20">
        <v>856175.98</v>
      </c>
      <c r="AB427" s="12">
        <f t="shared" si="6"/>
        <v>26725.06</v>
      </c>
      <c r="AC427" s="17">
        <f>ROUND(1.65586^(2*EXP(-((Таблица1[[#This Row],[Площадь, кв.м]]/200)^2))-1),4)</f>
        <v>1.2267999999999999</v>
      </c>
      <c r="AD4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427" s="21">
        <v>1</v>
      </c>
      <c r="AG4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10491.617200000001</v>
      </c>
      <c r="AH427" s="34">
        <f>ROUND(Таблица1[[#This Row],[УПКС]]*Таблица1[[#This Row],[Площадь, кв.м]],2)</f>
        <v>1246404.1200000001</v>
      </c>
      <c r="AI427" s="14">
        <f>Таблица1[[#This Row],[Кадастровая стоимость, руб]]/Таблица1[[#This Row],[Действ. КС]]</f>
        <v>1.4557802941399969</v>
      </c>
      <c r="AJ427" s="20" t="s">
        <v>3996</v>
      </c>
      <c r="AK427" s="20" t="s">
        <v>3997</v>
      </c>
      <c r="AL427" s="20" t="s">
        <v>3998</v>
      </c>
      <c r="AM427" s="8" t="s">
        <v>3984</v>
      </c>
      <c r="AN427" s="8" t="s">
        <v>4036</v>
      </c>
      <c r="AO427" s="46" t="s">
        <v>4013</v>
      </c>
    </row>
    <row r="428" spans="1:41" x14ac:dyDescent="0.25">
      <c r="A428" s="1" t="s">
        <v>969</v>
      </c>
      <c r="B428" s="1" t="s">
        <v>21</v>
      </c>
      <c r="C428" s="1" t="s">
        <v>3981</v>
      </c>
      <c r="D428" s="1" t="s">
        <v>1281</v>
      </c>
      <c r="E428" s="16">
        <v>204002000000</v>
      </c>
      <c r="F428" s="16" t="s">
        <v>1005</v>
      </c>
      <c r="G428" s="8" t="s">
        <v>201</v>
      </c>
      <c r="H428" s="1">
        <v>2</v>
      </c>
      <c r="I428" s="1" t="s">
        <v>1351</v>
      </c>
      <c r="J428" s="1">
        <v>202</v>
      </c>
      <c r="K428" s="1" t="s">
        <v>1352</v>
      </c>
      <c r="L428" s="1">
        <v>61001002000</v>
      </c>
      <c r="M428" s="1" t="s">
        <v>1364</v>
      </c>
      <c r="N428" s="8">
        <v>1958</v>
      </c>
      <c r="O428" s="8">
        <v>122.2</v>
      </c>
      <c r="P428" s="8" t="s">
        <v>4009</v>
      </c>
      <c r="Q4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8" s="8" t="s">
        <v>3906</v>
      </c>
      <c r="S428" s="8" t="s">
        <v>2287</v>
      </c>
      <c r="T428" s="8" t="s">
        <v>1382</v>
      </c>
      <c r="V428" s="1" t="s">
        <v>2589</v>
      </c>
      <c r="W428" s="8" t="s">
        <v>2627</v>
      </c>
      <c r="X428" s="19" t="s">
        <v>2727</v>
      </c>
      <c r="AA428" s="20">
        <v>471722.84</v>
      </c>
      <c r="AB428" s="12">
        <f t="shared" si="6"/>
        <v>26725.06</v>
      </c>
      <c r="AC428" s="17">
        <f>ROUND(1.65586^(2*EXP(-((Таблица1[[#This Row],[Площадь, кв.м]]/200)^2))-1),4)</f>
        <v>1.2093</v>
      </c>
      <c r="AD4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428" s="21">
        <v>1</v>
      </c>
      <c r="AG4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10988.329100000001</v>
      </c>
      <c r="AH428" s="34">
        <f>ROUND(Таблица1[[#This Row],[УПКС]]*Таблица1[[#This Row],[Площадь, кв.м]],2)</f>
        <v>1342773.82</v>
      </c>
      <c r="AI428" s="14">
        <f>Таблица1[[#This Row],[Кадастровая стоимость, руб]]/Таблица1[[#This Row],[Действ. КС]]</f>
        <v>2.8465312809530272</v>
      </c>
      <c r="AJ428" s="20" t="s">
        <v>3996</v>
      </c>
      <c r="AK428" s="20" t="s">
        <v>3997</v>
      </c>
      <c r="AL428" s="20" t="s">
        <v>3998</v>
      </c>
      <c r="AM428" s="8" t="s">
        <v>3984</v>
      </c>
      <c r="AN428" s="8" t="s">
        <v>4036</v>
      </c>
      <c r="AO428" s="46" t="s">
        <v>4013</v>
      </c>
    </row>
    <row r="429" spans="1:41" x14ac:dyDescent="0.25">
      <c r="A429" s="1" t="s">
        <v>759</v>
      </c>
      <c r="B429" s="1" t="s">
        <v>17</v>
      </c>
      <c r="C429" s="1" t="s">
        <v>3981</v>
      </c>
      <c r="D429" s="1" t="s">
        <v>1281</v>
      </c>
      <c r="E429" s="16">
        <v>204002000000</v>
      </c>
      <c r="F429" s="16" t="s">
        <v>1005</v>
      </c>
      <c r="G429" s="8" t="s">
        <v>201</v>
      </c>
      <c r="H429" s="1">
        <v>2</v>
      </c>
      <c r="I429" s="1" t="s">
        <v>1351</v>
      </c>
      <c r="J429" s="1">
        <v>202</v>
      </c>
      <c r="K429" s="1" t="s">
        <v>1352</v>
      </c>
      <c r="L429" s="1">
        <v>61001002001</v>
      </c>
      <c r="M429" s="1" t="s">
        <v>1363</v>
      </c>
      <c r="N429" s="8">
        <v>1980</v>
      </c>
      <c r="O429" s="8">
        <v>73.2</v>
      </c>
      <c r="P429" s="8" t="s">
        <v>4009</v>
      </c>
      <c r="Q4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29" s="8" t="s">
        <v>3906</v>
      </c>
      <c r="S429" s="8" t="s">
        <v>2087</v>
      </c>
      <c r="T429" s="8" t="s">
        <v>1382</v>
      </c>
      <c r="V429" s="1" t="s">
        <v>2589</v>
      </c>
      <c r="W429" s="8" t="s">
        <v>2627</v>
      </c>
      <c r="X429" s="19" t="s">
        <v>2707</v>
      </c>
      <c r="AA429" s="20">
        <v>533570.37</v>
      </c>
      <c r="AB429" s="12">
        <f t="shared" si="6"/>
        <v>26725.06</v>
      </c>
      <c r="AC429" s="17">
        <f>ROUND(1.65586^(2*EXP(-((Таблица1[[#This Row],[Площадь, кв.м]]/200)^2))-1),4)</f>
        <v>1.4592000000000001</v>
      </c>
      <c r="AD4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0.62</v>
      </c>
      <c r="AF429" s="21">
        <v>1</v>
      </c>
      <c r="AG4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24178.268700000001</v>
      </c>
      <c r="AH429" s="34">
        <f>ROUND(Таблица1[[#This Row],[УПКС]]*Таблица1[[#This Row],[Площадь, кв.м]],2)</f>
        <v>1769849.27</v>
      </c>
      <c r="AI429" s="14">
        <f>Таблица1[[#This Row],[Кадастровая стоимость, руб]]/Таблица1[[#This Row],[Действ. КС]]</f>
        <v>3.3169931643693036</v>
      </c>
      <c r="AJ429" s="20" t="s">
        <v>3996</v>
      </c>
      <c r="AK429" s="20" t="s">
        <v>3997</v>
      </c>
      <c r="AL429" s="20" t="s">
        <v>3998</v>
      </c>
      <c r="AM429" s="8" t="s">
        <v>3984</v>
      </c>
      <c r="AN429" s="8" t="s">
        <v>4036</v>
      </c>
      <c r="AO429" s="46" t="s">
        <v>4013</v>
      </c>
    </row>
    <row r="430" spans="1:41" x14ac:dyDescent="0.25">
      <c r="A430" s="1" t="s">
        <v>531</v>
      </c>
      <c r="B430" s="1" t="s">
        <v>17</v>
      </c>
      <c r="C430" s="1" t="s">
        <v>3981</v>
      </c>
      <c r="D430" s="1" t="s">
        <v>1281</v>
      </c>
      <c r="E430" s="16">
        <v>204002000000</v>
      </c>
      <c r="F430" s="16" t="s">
        <v>1005</v>
      </c>
      <c r="G430" s="8" t="s">
        <v>201</v>
      </c>
      <c r="H430" s="1">
        <v>2</v>
      </c>
      <c r="I430" s="1" t="s">
        <v>1351</v>
      </c>
      <c r="J430" s="1">
        <v>202</v>
      </c>
      <c r="K430" s="1" t="s">
        <v>1352</v>
      </c>
      <c r="L430" s="1">
        <v>61001002001</v>
      </c>
      <c r="M430" s="1" t="s">
        <v>1363</v>
      </c>
      <c r="N430" s="8">
        <v>1938</v>
      </c>
      <c r="O430" s="8">
        <v>39.9</v>
      </c>
      <c r="P430" s="8" t="s">
        <v>4009</v>
      </c>
      <c r="Q4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0" s="8" t="s">
        <v>3906</v>
      </c>
      <c r="S430" s="8" t="s">
        <v>1870</v>
      </c>
      <c r="T430" s="8" t="s">
        <v>1382</v>
      </c>
      <c r="U430" s="18"/>
      <c r="V430" s="1" t="s">
        <v>2589</v>
      </c>
      <c r="W430" s="8" t="s">
        <v>2627</v>
      </c>
      <c r="X430" s="19" t="s">
        <v>2745</v>
      </c>
      <c r="AA430" s="20">
        <v>334231.58</v>
      </c>
      <c r="AB430" s="12">
        <f t="shared" si="6"/>
        <v>26725.06</v>
      </c>
      <c r="AC430" s="17">
        <f>ROUND(1.65586^(2*EXP(-((Таблица1[[#This Row],[Площадь, кв.м]]/200)^2))-1),4)</f>
        <v>1.5920000000000001</v>
      </c>
      <c r="AD4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30" s="21">
        <v>1</v>
      </c>
      <c r="AG4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12763.8887</v>
      </c>
      <c r="AH430" s="34">
        <f>ROUND(Таблица1[[#This Row],[УПКС]]*Таблица1[[#This Row],[Площадь, кв.м]],2)</f>
        <v>509279.16</v>
      </c>
      <c r="AI430" s="14">
        <f>Таблица1[[#This Row],[Кадастровая стоимость, руб]]/Таблица1[[#This Row],[Действ. КС]]</f>
        <v>1.5237314199932872</v>
      </c>
      <c r="AJ430" s="20" t="s">
        <v>3996</v>
      </c>
      <c r="AK430" s="20" t="s">
        <v>3997</v>
      </c>
      <c r="AL430" s="20" t="s">
        <v>3998</v>
      </c>
      <c r="AM430" s="8" t="s">
        <v>3984</v>
      </c>
      <c r="AN430" s="8" t="s">
        <v>4036</v>
      </c>
      <c r="AO430" s="46" t="s">
        <v>4013</v>
      </c>
    </row>
    <row r="431" spans="1:41" x14ac:dyDescent="0.25">
      <c r="A431" s="1" t="s">
        <v>744</v>
      </c>
      <c r="B431" s="1" t="s">
        <v>17</v>
      </c>
      <c r="C431" s="1" t="s">
        <v>3981</v>
      </c>
      <c r="D431" s="1" t="s">
        <v>1281</v>
      </c>
      <c r="E431" s="16">
        <v>204002000000</v>
      </c>
      <c r="F431" s="16" t="s">
        <v>1005</v>
      </c>
      <c r="G431" s="8" t="s">
        <v>201</v>
      </c>
      <c r="H431" s="1">
        <v>2</v>
      </c>
      <c r="I431" s="1" t="s">
        <v>1351</v>
      </c>
      <c r="J431" s="1">
        <v>202</v>
      </c>
      <c r="K431" s="1" t="s">
        <v>1352</v>
      </c>
      <c r="L431" s="1">
        <v>61001002001</v>
      </c>
      <c r="M431" s="1" t="s">
        <v>1363</v>
      </c>
      <c r="N431" s="8">
        <v>1947</v>
      </c>
      <c r="O431" s="8">
        <v>70.900000000000006</v>
      </c>
      <c r="P431" s="8" t="s">
        <v>4009</v>
      </c>
      <c r="Q4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1" s="8" t="s">
        <v>3906</v>
      </c>
      <c r="S431" s="8" t="s">
        <v>2072</v>
      </c>
      <c r="T431" s="8" t="s">
        <v>1382</v>
      </c>
      <c r="U431" s="18"/>
      <c r="V431" s="1" t="s">
        <v>2589</v>
      </c>
      <c r="W431" s="8" t="s">
        <v>2627</v>
      </c>
      <c r="X431" s="19" t="s">
        <v>2736</v>
      </c>
      <c r="AA431" s="20">
        <v>516805.19</v>
      </c>
      <c r="AB431" s="12">
        <f t="shared" si="6"/>
        <v>26725.06</v>
      </c>
      <c r="AC431" s="17">
        <f>ROUND(1.65586^(2*EXP(-((Таблица1[[#This Row],[Площадь, кв.м]]/200)^2))-1),4)</f>
        <v>1.4699</v>
      </c>
      <c r="AD4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431" s="21">
        <v>1</v>
      </c>
      <c r="AG4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12177.7814</v>
      </c>
      <c r="AH431" s="34">
        <f>ROUND(Таблица1[[#This Row],[УПКС]]*Таблица1[[#This Row],[Площадь, кв.м]],2)</f>
        <v>863404.7</v>
      </c>
      <c r="AI431" s="14">
        <f>Таблица1[[#This Row],[Кадастровая стоимость, руб]]/Таблица1[[#This Row],[Действ. КС]]</f>
        <v>1.6706579514033131</v>
      </c>
      <c r="AJ431" s="20" t="s">
        <v>3996</v>
      </c>
      <c r="AK431" s="20" t="s">
        <v>3997</v>
      </c>
      <c r="AL431" s="20" t="s">
        <v>3998</v>
      </c>
      <c r="AM431" s="8" t="s">
        <v>3984</v>
      </c>
      <c r="AN431" s="8" t="s">
        <v>4036</v>
      </c>
      <c r="AO431" s="46" t="s">
        <v>4013</v>
      </c>
    </row>
    <row r="432" spans="1:41" x14ac:dyDescent="0.25">
      <c r="A432" s="1" t="s">
        <v>530</v>
      </c>
      <c r="B432" s="1" t="s">
        <v>17</v>
      </c>
      <c r="C432" s="1" t="s">
        <v>3981</v>
      </c>
      <c r="D432" s="1" t="s">
        <v>1281</v>
      </c>
      <c r="E432" s="16">
        <v>204002000000</v>
      </c>
      <c r="F432" s="16" t="s">
        <v>1005</v>
      </c>
      <c r="G432" s="8" t="s">
        <v>201</v>
      </c>
      <c r="H432" s="1">
        <v>2</v>
      </c>
      <c r="I432" s="1" t="s">
        <v>1351</v>
      </c>
      <c r="J432" s="1">
        <v>202</v>
      </c>
      <c r="K432" s="1" t="s">
        <v>1352</v>
      </c>
      <c r="L432" s="1">
        <v>61001002001</v>
      </c>
      <c r="M432" s="1" t="s">
        <v>1363</v>
      </c>
      <c r="N432" s="8">
        <v>1955</v>
      </c>
      <c r="O432" s="8">
        <v>39.799999999999997</v>
      </c>
      <c r="P432" s="8" t="s">
        <v>4009</v>
      </c>
      <c r="Q4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2" s="8" t="s">
        <v>3906</v>
      </c>
      <c r="S432" s="8" t="s">
        <v>1869</v>
      </c>
      <c r="T432" s="8" t="s">
        <v>1382</v>
      </c>
      <c r="V432" s="1" t="s">
        <v>2589</v>
      </c>
      <c r="W432" s="8" t="s">
        <v>2627</v>
      </c>
      <c r="X432" s="19" t="s">
        <v>2733</v>
      </c>
      <c r="AA432" s="20">
        <v>333393.90999999997</v>
      </c>
      <c r="AB432" s="12">
        <f t="shared" si="6"/>
        <v>26725.06</v>
      </c>
      <c r="AC432" s="17">
        <f>ROUND(1.65586^(2*EXP(-((Таблица1[[#This Row],[Площадь, кв.м]]/200)^2))-1),4)</f>
        <v>1.5923</v>
      </c>
      <c r="AD4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32" s="21">
        <v>1</v>
      </c>
      <c r="AG4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14042.9233</v>
      </c>
      <c r="AH432" s="34">
        <f>ROUND(Таблица1[[#This Row],[УПКС]]*Таблица1[[#This Row],[Площадь, кв.м]],2)</f>
        <v>558908.35</v>
      </c>
      <c r="AI432" s="14">
        <f>Таблица1[[#This Row],[Кадастровая стоимость, руб]]/Таблица1[[#This Row],[Действ. КС]]</f>
        <v>1.6764203941217763</v>
      </c>
      <c r="AJ432" s="20" t="s">
        <v>3996</v>
      </c>
      <c r="AK432" s="20" t="s">
        <v>3997</v>
      </c>
      <c r="AL432" s="20" t="s">
        <v>3998</v>
      </c>
      <c r="AM432" s="8" t="s">
        <v>3984</v>
      </c>
      <c r="AN432" s="8" t="s">
        <v>4036</v>
      </c>
      <c r="AO432" s="46" t="s">
        <v>4013</v>
      </c>
    </row>
    <row r="433" spans="1:41" x14ac:dyDescent="0.25">
      <c r="A433" s="1" t="s">
        <v>885</v>
      </c>
      <c r="B433" s="1" t="s">
        <v>17</v>
      </c>
      <c r="C433" s="1" t="s">
        <v>3981</v>
      </c>
      <c r="D433" s="1" t="s">
        <v>1281</v>
      </c>
      <c r="E433" s="16">
        <v>204002000000</v>
      </c>
      <c r="F433" s="16" t="s">
        <v>1005</v>
      </c>
      <c r="G433" s="8" t="s">
        <v>201</v>
      </c>
      <c r="H433" s="1">
        <v>2</v>
      </c>
      <c r="I433" s="1" t="s">
        <v>1351</v>
      </c>
      <c r="J433" s="1">
        <v>202</v>
      </c>
      <c r="K433" s="1" t="s">
        <v>1352</v>
      </c>
      <c r="L433" s="1">
        <v>61001002001</v>
      </c>
      <c r="M433" s="1" t="s">
        <v>1363</v>
      </c>
      <c r="N433" s="8">
        <v>1940</v>
      </c>
      <c r="O433" s="8">
        <v>96.5</v>
      </c>
      <c r="P433" s="8" t="s">
        <v>4009</v>
      </c>
      <c r="Q4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3" s="8" t="s">
        <v>3906</v>
      </c>
      <c r="S433" s="8" t="s">
        <v>2205</v>
      </c>
      <c r="T433" s="8" t="s">
        <v>1382</v>
      </c>
      <c r="U433" s="18"/>
      <c r="V433" s="1" t="s">
        <v>2589</v>
      </c>
      <c r="W433" s="8" t="s">
        <v>2627</v>
      </c>
      <c r="X433" s="19" t="s">
        <v>2718</v>
      </c>
      <c r="AA433" s="20">
        <v>695323.87</v>
      </c>
      <c r="AB433" s="12">
        <f t="shared" si="6"/>
        <v>26725.06</v>
      </c>
      <c r="AC433" s="17">
        <f>ROUND(1.65586^(2*EXP(-((Таблица1[[#This Row],[Площадь, кв.м]]/200)^2))-1),4)</f>
        <v>1.3429</v>
      </c>
      <c r="AD4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33" s="21">
        <v>1</v>
      </c>
      <c r="AG4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10766.724899999999</v>
      </c>
      <c r="AH433" s="34">
        <f>ROUND(Таблица1[[#This Row],[УПКС]]*Таблица1[[#This Row],[Площадь, кв.м]],2)</f>
        <v>1038988.95</v>
      </c>
      <c r="AI433" s="14">
        <f>Таблица1[[#This Row],[Кадастровая стоимость, руб]]/Таблица1[[#This Row],[Действ. КС]]</f>
        <v>1.4942518081538032</v>
      </c>
      <c r="AJ433" s="20" t="s">
        <v>3996</v>
      </c>
      <c r="AK433" s="20" t="s">
        <v>3997</v>
      </c>
      <c r="AL433" s="20" t="s">
        <v>3998</v>
      </c>
      <c r="AM433" s="8" t="s">
        <v>3984</v>
      </c>
      <c r="AN433" s="8" t="s">
        <v>4036</v>
      </c>
      <c r="AO433" s="46" t="s">
        <v>4013</v>
      </c>
    </row>
    <row r="434" spans="1:41" x14ac:dyDescent="0.25">
      <c r="A434" s="1" t="s">
        <v>562</v>
      </c>
      <c r="B434" s="1" t="s">
        <v>17</v>
      </c>
      <c r="C434" s="1" t="s">
        <v>3981</v>
      </c>
      <c r="D434" s="1" t="s">
        <v>1281</v>
      </c>
      <c r="E434" s="16">
        <v>204002000000</v>
      </c>
      <c r="F434" s="16" t="s">
        <v>1005</v>
      </c>
      <c r="G434" s="8" t="s">
        <v>201</v>
      </c>
      <c r="H434" s="1">
        <v>2</v>
      </c>
      <c r="I434" s="1" t="s">
        <v>1351</v>
      </c>
      <c r="J434" s="1">
        <v>202</v>
      </c>
      <c r="K434" s="1" t="s">
        <v>1352</v>
      </c>
      <c r="L434" s="1">
        <v>61001002001</v>
      </c>
      <c r="M434" s="1" t="s">
        <v>1363</v>
      </c>
      <c r="N434" s="8">
        <v>1954</v>
      </c>
      <c r="O434" s="8">
        <v>46.6</v>
      </c>
      <c r="P434" s="8" t="s">
        <v>4009</v>
      </c>
      <c r="Q4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4" s="8" t="s">
        <v>3906</v>
      </c>
      <c r="S434" s="8" t="s">
        <v>1899</v>
      </c>
      <c r="T434" s="8" t="s">
        <v>1382</v>
      </c>
      <c r="V434" s="1" t="s">
        <v>2589</v>
      </c>
      <c r="W434" s="8" t="s">
        <v>2627</v>
      </c>
      <c r="X434" s="19" t="s">
        <v>2747</v>
      </c>
      <c r="AA434" s="20">
        <v>390355.68</v>
      </c>
      <c r="AB434" s="12">
        <f t="shared" si="6"/>
        <v>26725.06</v>
      </c>
      <c r="AC434" s="17">
        <f>ROUND(1.65586^(2*EXP(-((Таблица1[[#This Row],[Площадь, кв.м]]/200)^2))-1),4)</f>
        <v>1.5699000000000001</v>
      </c>
      <c r="AD4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34" s="21">
        <v>1</v>
      </c>
      <c r="AG4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13845.3717</v>
      </c>
      <c r="AH434" s="34">
        <f>ROUND(Таблица1[[#This Row],[УПКС]]*Таблица1[[#This Row],[Площадь, кв.м]],2)</f>
        <v>645194.31999999995</v>
      </c>
      <c r="AI434" s="14">
        <f>Таблица1[[#This Row],[Кадастровая стоимость, руб]]/Таблица1[[#This Row],[Действ. КС]]</f>
        <v>1.652837022891533</v>
      </c>
      <c r="AJ434" s="20" t="s">
        <v>3996</v>
      </c>
      <c r="AK434" s="20" t="s">
        <v>3997</v>
      </c>
      <c r="AL434" s="20" t="s">
        <v>3998</v>
      </c>
      <c r="AM434" s="8" t="s">
        <v>3984</v>
      </c>
      <c r="AN434" s="8" t="s">
        <v>4036</v>
      </c>
      <c r="AO434" s="46" t="s">
        <v>4013</v>
      </c>
    </row>
    <row r="435" spans="1:41" x14ac:dyDescent="0.25">
      <c r="A435" s="1" t="s">
        <v>640</v>
      </c>
      <c r="B435" s="1" t="s">
        <v>21</v>
      </c>
      <c r="C435" s="1" t="s">
        <v>3981</v>
      </c>
      <c r="D435" s="1" t="s">
        <v>1281</v>
      </c>
      <c r="E435" s="16">
        <v>204002000000</v>
      </c>
      <c r="F435" s="16" t="s">
        <v>1005</v>
      </c>
      <c r="G435" s="8" t="s">
        <v>201</v>
      </c>
      <c r="H435" s="1">
        <v>2</v>
      </c>
      <c r="I435" s="1" t="s">
        <v>1351</v>
      </c>
      <c r="J435" s="1">
        <v>202</v>
      </c>
      <c r="K435" s="1" t="s">
        <v>1352</v>
      </c>
      <c r="L435" s="1">
        <v>61001002001</v>
      </c>
      <c r="M435" s="1" t="s">
        <v>1363</v>
      </c>
      <c r="N435" s="8">
        <v>1955</v>
      </c>
      <c r="O435" s="8">
        <v>56.9</v>
      </c>
      <c r="P435" s="8" t="s">
        <v>4009</v>
      </c>
      <c r="Q4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5" s="8" t="s">
        <v>3906</v>
      </c>
      <c r="S435" s="8" t="s">
        <v>1974</v>
      </c>
      <c r="T435" s="8" t="s">
        <v>1382</v>
      </c>
      <c r="V435" s="1" t="s">
        <v>2589</v>
      </c>
      <c r="W435" s="8" t="s">
        <v>2627</v>
      </c>
      <c r="X435" s="19" t="s">
        <v>2720</v>
      </c>
      <c r="AA435" s="20">
        <v>476731.27</v>
      </c>
      <c r="AB435" s="12">
        <f t="shared" si="6"/>
        <v>26725.06</v>
      </c>
      <c r="AC435" s="17">
        <f>ROUND(1.65586^(2*EXP(-((Таблица1[[#This Row],[Площадь, кв.м]]/200)^2))-1),4)</f>
        <v>1.5309999999999999</v>
      </c>
      <c r="AD4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35" s="21">
        <v>1</v>
      </c>
      <c r="AG4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13502.302100000001</v>
      </c>
      <c r="AH435" s="34">
        <f>ROUND(Таблица1[[#This Row],[УПКС]]*Таблица1[[#This Row],[Площадь, кв.м]],2)</f>
        <v>768280.99</v>
      </c>
      <c r="AI435" s="14">
        <f>Таблица1[[#This Row],[Кадастровая стоимость, руб]]/Таблица1[[#This Row],[Действ. КС]]</f>
        <v>1.6115598836216469</v>
      </c>
      <c r="AJ435" s="20" t="s">
        <v>3996</v>
      </c>
      <c r="AK435" s="20" t="s">
        <v>3997</v>
      </c>
      <c r="AL435" s="20" t="s">
        <v>3998</v>
      </c>
      <c r="AM435" s="8" t="s">
        <v>3984</v>
      </c>
      <c r="AN435" s="8" t="s">
        <v>4036</v>
      </c>
      <c r="AO435" s="46" t="s">
        <v>4013</v>
      </c>
    </row>
    <row r="436" spans="1:41" x14ac:dyDescent="0.25">
      <c r="A436" s="1" t="s">
        <v>768</v>
      </c>
      <c r="B436" s="1" t="s">
        <v>17</v>
      </c>
      <c r="C436" s="1" t="s">
        <v>3981</v>
      </c>
      <c r="D436" s="1" t="s">
        <v>1281</v>
      </c>
      <c r="E436" s="16">
        <v>204003000000</v>
      </c>
      <c r="F436" s="16" t="s">
        <v>1339</v>
      </c>
      <c r="G436" s="8" t="s">
        <v>201</v>
      </c>
      <c r="H436" s="1">
        <v>2</v>
      </c>
      <c r="I436" s="1" t="s">
        <v>1351</v>
      </c>
      <c r="J436" s="1">
        <v>202</v>
      </c>
      <c r="K436" s="1" t="s">
        <v>1352</v>
      </c>
      <c r="L436" s="1">
        <v>61001002001</v>
      </c>
      <c r="M436" s="1" t="s">
        <v>1363</v>
      </c>
      <c r="N436" s="8">
        <v>1987</v>
      </c>
      <c r="O436" s="8">
        <v>74.599999999999994</v>
      </c>
      <c r="P436" s="8" t="s">
        <v>4009</v>
      </c>
      <c r="Q4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6" s="8" t="s">
        <v>3906</v>
      </c>
      <c r="S436" s="8" t="s">
        <v>2096</v>
      </c>
      <c r="T436" s="8" t="s">
        <v>1382</v>
      </c>
      <c r="U436" s="18"/>
      <c r="V436" s="1" t="s">
        <v>2589</v>
      </c>
      <c r="W436" s="8" t="s">
        <v>2627</v>
      </c>
      <c r="X436" s="19" t="s">
        <v>2706</v>
      </c>
      <c r="AA436" s="20">
        <v>2888183.76</v>
      </c>
      <c r="AB436" s="12">
        <f t="shared" si="6"/>
        <v>26725.06</v>
      </c>
      <c r="AC436" s="17">
        <f>ROUND(1.65586^(2*EXP(-((Таблица1[[#This Row],[Площадь, кв.м]]/200)^2))-1),4)</f>
        <v>1.4524999999999999</v>
      </c>
      <c r="AD4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0.75</v>
      </c>
      <c r="AF436" s="21">
        <v>1</v>
      </c>
      <c r="AG4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29113.6122</v>
      </c>
      <c r="AH436" s="34">
        <f>ROUND(Таблица1[[#This Row],[УПКС]]*Таблица1[[#This Row],[Площадь, кв.м]],2)</f>
        <v>2171875.4700000002</v>
      </c>
      <c r="AI436" s="14">
        <f>Таблица1[[#This Row],[Кадастровая стоимость, руб]]/Таблица1[[#This Row],[Действ. КС]]</f>
        <v>0.75198659450948524</v>
      </c>
      <c r="AJ436" s="20" t="s">
        <v>3996</v>
      </c>
      <c r="AK436" s="20" t="s">
        <v>3997</v>
      </c>
      <c r="AL436" s="20" t="s">
        <v>3998</v>
      </c>
      <c r="AM436" s="8" t="s">
        <v>3984</v>
      </c>
      <c r="AN436" s="8" t="s">
        <v>4036</v>
      </c>
      <c r="AO436" s="46" t="s">
        <v>4013</v>
      </c>
    </row>
    <row r="437" spans="1:41" x14ac:dyDescent="0.25">
      <c r="A437" s="1" t="s">
        <v>686</v>
      </c>
      <c r="B437" s="1" t="s">
        <v>21</v>
      </c>
      <c r="C437" s="1" t="s">
        <v>3981</v>
      </c>
      <c r="D437" s="1" t="s">
        <v>1281</v>
      </c>
      <c r="E437" s="16">
        <v>204002000000</v>
      </c>
      <c r="F437" s="16" t="s">
        <v>1005</v>
      </c>
      <c r="G437" s="8" t="s">
        <v>201</v>
      </c>
      <c r="H437" s="1">
        <v>2</v>
      </c>
      <c r="I437" s="1" t="s">
        <v>1351</v>
      </c>
      <c r="J437" s="1">
        <v>202</v>
      </c>
      <c r="K437" s="1" t="s">
        <v>1352</v>
      </c>
      <c r="L437" s="1">
        <v>61001002001</v>
      </c>
      <c r="M437" s="1" t="s">
        <v>1363</v>
      </c>
      <c r="N437" s="8">
        <v>2007</v>
      </c>
      <c r="O437" s="8">
        <v>63.6</v>
      </c>
      <c r="P437" s="8" t="s">
        <v>4009</v>
      </c>
      <c r="Q4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7" s="8" t="s">
        <v>3906</v>
      </c>
      <c r="S437" s="8" t="s">
        <v>2018</v>
      </c>
      <c r="T437" s="8" t="s">
        <v>1382</v>
      </c>
      <c r="V437" s="1" t="s">
        <v>2589</v>
      </c>
      <c r="W437" s="8" t="s">
        <v>2627</v>
      </c>
      <c r="X437" s="19" t="s">
        <v>2688</v>
      </c>
      <c r="AA437" s="20">
        <v>1352148.97</v>
      </c>
      <c r="AB437" s="12">
        <f t="shared" si="6"/>
        <v>26725.06</v>
      </c>
      <c r="AC437" s="17">
        <f>ROUND(1.65586^(2*EXP(-((Таблица1[[#This Row],[Площадь, кв.м]]/200)^2))-1),4)</f>
        <v>1.5027999999999999</v>
      </c>
      <c r="AD4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437" s="21">
        <v>1</v>
      </c>
      <c r="AG4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39359.171799999996</v>
      </c>
      <c r="AH437" s="34">
        <f>ROUND(Таблица1[[#This Row],[УПКС]]*Таблица1[[#This Row],[Площадь, кв.м]],2)</f>
        <v>2503243.33</v>
      </c>
      <c r="AI437" s="14">
        <f>Таблица1[[#This Row],[Кадастровая стоимость, руб]]/Таблица1[[#This Row],[Действ. КС]]</f>
        <v>1.8513073526210653</v>
      </c>
      <c r="AJ437" s="20" t="s">
        <v>3996</v>
      </c>
      <c r="AK437" s="20" t="s">
        <v>3997</v>
      </c>
      <c r="AL437" s="20" t="s">
        <v>3998</v>
      </c>
      <c r="AM437" s="8" t="s">
        <v>3984</v>
      </c>
      <c r="AN437" s="8" t="s">
        <v>4036</v>
      </c>
      <c r="AO437" s="46" t="s">
        <v>4013</v>
      </c>
    </row>
    <row r="438" spans="1:41" x14ac:dyDescent="0.25">
      <c r="A438" s="1" t="s">
        <v>725</v>
      </c>
      <c r="B438" s="1" t="s">
        <v>17</v>
      </c>
      <c r="C438" s="1" t="s">
        <v>3981</v>
      </c>
      <c r="D438" s="1" t="s">
        <v>1281</v>
      </c>
      <c r="E438" s="16">
        <v>204002000000</v>
      </c>
      <c r="F438" s="16" t="s">
        <v>1005</v>
      </c>
      <c r="G438" s="8" t="s">
        <v>201</v>
      </c>
      <c r="H438" s="1">
        <v>2</v>
      </c>
      <c r="I438" s="1" t="s">
        <v>1351</v>
      </c>
      <c r="J438" s="1">
        <v>202</v>
      </c>
      <c r="K438" s="1" t="s">
        <v>1352</v>
      </c>
      <c r="L438" s="1">
        <v>61001002001</v>
      </c>
      <c r="M438" s="1" t="s">
        <v>1363</v>
      </c>
      <c r="N438" s="8">
        <v>1939</v>
      </c>
      <c r="O438" s="8">
        <v>68.599999999999994</v>
      </c>
      <c r="P438" s="8" t="s">
        <v>4009</v>
      </c>
      <c r="Q4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8" s="8" t="s">
        <v>3906</v>
      </c>
      <c r="S438" s="8" t="s">
        <v>2053</v>
      </c>
      <c r="T438" s="8" t="s">
        <v>1382</v>
      </c>
      <c r="U438" s="18"/>
      <c r="V438" s="1" t="s">
        <v>2589</v>
      </c>
      <c r="W438" s="8" t="s">
        <v>2627</v>
      </c>
      <c r="X438" s="19" t="s">
        <v>2758</v>
      </c>
      <c r="AA438" s="20">
        <v>500040</v>
      </c>
      <c r="AB438" s="12">
        <f t="shared" si="6"/>
        <v>26725.06</v>
      </c>
      <c r="AC438" s="17">
        <f>ROUND(1.65586^(2*EXP(-((Таблица1[[#This Row],[Площадь, кв.м]]/200)^2))-1),4)</f>
        <v>1.4804999999999999</v>
      </c>
      <c r="AD4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38" s="21">
        <v>1</v>
      </c>
      <c r="AG4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11869.9354</v>
      </c>
      <c r="AH438" s="34">
        <f>ROUND(Таблица1[[#This Row],[УПКС]]*Таблица1[[#This Row],[Площадь, кв.м]],2)</f>
        <v>814277.57</v>
      </c>
      <c r="AI438" s="14">
        <f>Таблица1[[#This Row],[Кадастровая стоимость, руб]]/Таблица1[[#This Row],[Действ. КС]]</f>
        <v>1.628424866010719</v>
      </c>
      <c r="AJ438" s="20" t="s">
        <v>3996</v>
      </c>
      <c r="AK438" s="20" t="s">
        <v>3997</v>
      </c>
      <c r="AL438" s="20" t="s">
        <v>3998</v>
      </c>
      <c r="AM438" s="8" t="s">
        <v>3984</v>
      </c>
      <c r="AN438" s="8" t="s">
        <v>4036</v>
      </c>
      <c r="AO438" s="46" t="s">
        <v>4013</v>
      </c>
    </row>
    <row r="439" spans="1:41" x14ac:dyDescent="0.25">
      <c r="A439" s="1" t="s">
        <v>663</v>
      </c>
      <c r="B439" s="1" t="s">
        <v>17</v>
      </c>
      <c r="C439" s="1" t="s">
        <v>3981</v>
      </c>
      <c r="D439" s="1" t="s">
        <v>1281</v>
      </c>
      <c r="E439" s="16">
        <v>204002000000</v>
      </c>
      <c r="F439" s="16" t="s">
        <v>1005</v>
      </c>
      <c r="G439" s="8" t="s">
        <v>201</v>
      </c>
      <c r="H439" s="1">
        <v>2</v>
      </c>
      <c r="I439" s="1" t="s">
        <v>1351</v>
      </c>
      <c r="J439" s="1">
        <v>202</v>
      </c>
      <c r="K439" s="1" t="s">
        <v>1352</v>
      </c>
      <c r="L439" s="1">
        <v>61001002001</v>
      </c>
      <c r="M439" s="1" t="s">
        <v>1363</v>
      </c>
      <c r="N439" s="8">
        <v>1960</v>
      </c>
      <c r="O439" s="8">
        <v>60.9</v>
      </c>
      <c r="P439" s="8" t="s">
        <v>4009</v>
      </c>
      <c r="Q4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39" s="8" t="s">
        <v>3906</v>
      </c>
      <c r="S439" s="8" t="s">
        <v>1996</v>
      </c>
      <c r="T439" s="8" t="s">
        <v>1382</v>
      </c>
      <c r="V439" s="1" t="s">
        <v>2589</v>
      </c>
      <c r="W439" s="8" t="s">
        <v>2627</v>
      </c>
      <c r="X439" s="19" t="s">
        <v>2724</v>
      </c>
      <c r="AA439" s="20">
        <v>443824.35</v>
      </c>
      <c r="AB439" s="12">
        <f t="shared" si="6"/>
        <v>26725.06</v>
      </c>
      <c r="AC439" s="17">
        <f>ROUND(1.65586^(2*EXP(-((Таблица1[[#This Row],[Площадь, кв.м]]/200)^2))-1),4)</f>
        <v>1.5144</v>
      </c>
      <c r="AD4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439" s="21">
        <v>1</v>
      </c>
      <c r="AG4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14165.3508</v>
      </c>
      <c r="AH439" s="34">
        <f>ROUND(Таблица1[[#This Row],[УПКС]]*Таблица1[[#This Row],[Площадь, кв.м]],2)</f>
        <v>862669.86</v>
      </c>
      <c r="AI439" s="14">
        <f>Таблица1[[#This Row],[Кадастровая стоимость, руб]]/Таблица1[[#This Row],[Действ. КС]]</f>
        <v>1.9437190861655067</v>
      </c>
      <c r="AJ439" s="20" t="s">
        <v>3996</v>
      </c>
      <c r="AK439" s="20" t="s">
        <v>3997</v>
      </c>
      <c r="AL439" s="20" t="s">
        <v>3998</v>
      </c>
      <c r="AM439" s="8" t="s">
        <v>3984</v>
      </c>
      <c r="AN439" s="8" t="s">
        <v>4036</v>
      </c>
      <c r="AO439" s="46" t="s">
        <v>4013</v>
      </c>
    </row>
    <row r="440" spans="1:41" x14ac:dyDescent="0.25">
      <c r="A440" s="1" t="s">
        <v>775</v>
      </c>
      <c r="B440" s="1" t="s">
        <v>17</v>
      </c>
      <c r="C440" s="1" t="s">
        <v>3981</v>
      </c>
      <c r="D440" s="1" t="s">
        <v>1281</v>
      </c>
      <c r="E440" s="16">
        <v>204002000000</v>
      </c>
      <c r="F440" s="16" t="s">
        <v>1005</v>
      </c>
      <c r="G440" s="8" t="s">
        <v>201</v>
      </c>
      <c r="H440" s="1">
        <v>2</v>
      </c>
      <c r="I440" s="1" t="s">
        <v>1351</v>
      </c>
      <c r="J440" s="1">
        <v>202</v>
      </c>
      <c r="K440" s="1" t="s">
        <v>1352</v>
      </c>
      <c r="L440" s="1">
        <v>61001002001</v>
      </c>
      <c r="M440" s="1" t="s">
        <v>1363</v>
      </c>
      <c r="N440" s="8">
        <v>1937</v>
      </c>
      <c r="O440" s="8">
        <v>75.3</v>
      </c>
      <c r="P440" s="8" t="s">
        <v>4009</v>
      </c>
      <c r="Q4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0" s="8" t="s">
        <v>3906</v>
      </c>
      <c r="S440" s="8" t="s">
        <v>2103</v>
      </c>
      <c r="T440" s="8" t="s">
        <v>1382</v>
      </c>
      <c r="U440" s="18"/>
      <c r="V440" s="1" t="s">
        <v>2589</v>
      </c>
      <c r="W440" s="8" t="s">
        <v>2627</v>
      </c>
      <c r="X440" s="19" t="s">
        <v>2696</v>
      </c>
      <c r="AA440" s="20">
        <v>548877.72</v>
      </c>
      <c r="AB440" s="12">
        <f t="shared" si="6"/>
        <v>26725.06</v>
      </c>
      <c r="AC440" s="17">
        <f>ROUND(1.65586^(2*EXP(-((Таблица1[[#This Row],[Площадь, кв.м]]/200)^2))-1),4)</f>
        <v>1.4492</v>
      </c>
      <c r="AD4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40" s="21">
        <v>1</v>
      </c>
      <c r="AG4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11618.9871</v>
      </c>
      <c r="AH440" s="34">
        <f>ROUND(Таблица1[[#This Row],[УПКС]]*Таблица1[[#This Row],[Площадь, кв.м]],2)</f>
        <v>874909.73</v>
      </c>
      <c r="AI440" s="14">
        <f>Таблица1[[#This Row],[Кадастровая стоимость, руб]]/Таблица1[[#This Row],[Действ. КС]]</f>
        <v>1.5939975300873936</v>
      </c>
      <c r="AJ440" s="20" t="s">
        <v>3996</v>
      </c>
      <c r="AK440" s="20" t="s">
        <v>3997</v>
      </c>
      <c r="AL440" s="20" t="s">
        <v>3998</v>
      </c>
      <c r="AM440" s="8" t="s">
        <v>3984</v>
      </c>
      <c r="AN440" s="8" t="s">
        <v>4036</v>
      </c>
      <c r="AO440" s="46" t="s">
        <v>4013</v>
      </c>
    </row>
    <row r="441" spans="1:41" x14ac:dyDescent="0.25">
      <c r="A441" s="1" t="s">
        <v>496</v>
      </c>
      <c r="B441" s="1" t="s">
        <v>17</v>
      </c>
      <c r="C441" s="1" t="s">
        <v>3981</v>
      </c>
      <c r="D441" s="1" t="s">
        <v>1281</v>
      </c>
      <c r="E441" s="16">
        <v>204002000000</v>
      </c>
      <c r="F441" s="16" t="s">
        <v>1005</v>
      </c>
      <c r="G441" s="8" t="s">
        <v>201</v>
      </c>
      <c r="H441" s="1">
        <v>2</v>
      </c>
      <c r="I441" s="1" t="s">
        <v>1351</v>
      </c>
      <c r="J441" s="1">
        <v>202</v>
      </c>
      <c r="K441" s="1" t="s">
        <v>1352</v>
      </c>
      <c r="L441" s="1">
        <v>61001002001</v>
      </c>
      <c r="M441" s="1" t="s">
        <v>1363</v>
      </c>
      <c r="N441" s="8">
        <v>1953</v>
      </c>
      <c r="O441" s="8">
        <v>33.1</v>
      </c>
      <c r="P441" s="8" t="s">
        <v>4009</v>
      </c>
      <c r="Q4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1" s="8" t="s">
        <v>3906</v>
      </c>
      <c r="S441" s="8" t="s">
        <v>1837</v>
      </c>
      <c r="T441" s="8" t="s">
        <v>1382</v>
      </c>
      <c r="V441" s="1" t="s">
        <v>2589</v>
      </c>
      <c r="W441" s="8" t="s">
        <v>2627</v>
      </c>
      <c r="X441" s="19" t="s">
        <v>2790</v>
      </c>
      <c r="AA441" s="20">
        <v>277269.81</v>
      </c>
      <c r="AB441" s="12">
        <f t="shared" si="6"/>
        <v>26725.06</v>
      </c>
      <c r="AC441" s="17">
        <f>ROUND(1.65586^(2*EXP(-((Таблица1[[#This Row],[Площадь, кв.м]]/200)^2))-1),4)</f>
        <v>1.6113</v>
      </c>
      <c r="AD4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41" s="21">
        <v>1</v>
      </c>
      <c r="AG4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14210.4894</v>
      </c>
      <c r="AH441" s="34">
        <f>ROUND(Таблица1[[#This Row],[УПКС]]*Таблица1[[#This Row],[Площадь, кв.м]],2)</f>
        <v>470367.2</v>
      </c>
      <c r="AI441" s="14">
        <f>Таблица1[[#This Row],[Кадастровая стоимость, руб]]/Таблица1[[#This Row],[Действ. КС]]</f>
        <v>1.6964241436887775</v>
      </c>
      <c r="AJ441" s="20" t="s">
        <v>3996</v>
      </c>
      <c r="AK441" s="20" t="s">
        <v>3997</v>
      </c>
      <c r="AL441" s="20" t="s">
        <v>3998</v>
      </c>
      <c r="AM441" s="8" t="s">
        <v>3984</v>
      </c>
      <c r="AN441" s="8" t="s">
        <v>4036</v>
      </c>
      <c r="AO441" s="46" t="s">
        <v>4013</v>
      </c>
    </row>
    <row r="442" spans="1:41" x14ac:dyDescent="0.25">
      <c r="A442" s="1" t="s">
        <v>536</v>
      </c>
      <c r="B442" s="1" t="s">
        <v>17</v>
      </c>
      <c r="C442" s="1" t="s">
        <v>3981</v>
      </c>
      <c r="D442" s="1" t="s">
        <v>1281</v>
      </c>
      <c r="E442" s="16">
        <v>204002000000</v>
      </c>
      <c r="F442" s="16" t="s">
        <v>1005</v>
      </c>
      <c r="G442" s="8" t="s">
        <v>201</v>
      </c>
      <c r="H442" s="1">
        <v>2</v>
      </c>
      <c r="I442" s="1" t="s">
        <v>1351</v>
      </c>
      <c r="J442" s="1">
        <v>202</v>
      </c>
      <c r="K442" s="1" t="s">
        <v>1352</v>
      </c>
      <c r="L442" s="1">
        <v>61001002001</v>
      </c>
      <c r="M442" s="1" t="s">
        <v>1363</v>
      </c>
      <c r="N442" s="8">
        <v>1955</v>
      </c>
      <c r="O442" s="8">
        <v>41.2</v>
      </c>
      <c r="P442" s="8" t="s">
        <v>4009</v>
      </c>
      <c r="Q4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2" s="8" t="s">
        <v>3906</v>
      </c>
      <c r="S442" s="8" t="s">
        <v>1875</v>
      </c>
      <c r="T442" s="8" t="s">
        <v>1382</v>
      </c>
      <c r="V442" s="1" t="s">
        <v>2589</v>
      </c>
      <c r="W442" s="8" t="s">
        <v>2627</v>
      </c>
      <c r="X442" s="19" t="s">
        <v>2831</v>
      </c>
      <c r="AA442" s="20">
        <v>345121.33</v>
      </c>
      <c r="AB442" s="12">
        <f t="shared" si="6"/>
        <v>26725.06</v>
      </c>
      <c r="AC442" s="17">
        <f>ROUND(1.65586^(2*EXP(-((Таблица1[[#This Row],[Площадь, кв.м]]/200)^2))-1),4)</f>
        <v>1.5879000000000001</v>
      </c>
      <c r="AD4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42" s="21">
        <v>1</v>
      </c>
      <c r="AG4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14004.1185</v>
      </c>
      <c r="AH442" s="34">
        <f>ROUND(Таблица1[[#This Row],[УПКС]]*Таблица1[[#This Row],[Площадь, кв.м]],2)</f>
        <v>576969.68000000005</v>
      </c>
      <c r="AI442" s="14">
        <f>Таблица1[[#This Row],[Кадастровая стоимость, руб]]/Таблица1[[#This Row],[Действ. КС]]</f>
        <v>1.671787947734207</v>
      </c>
      <c r="AJ442" s="20" t="s">
        <v>3996</v>
      </c>
      <c r="AK442" s="20" t="s">
        <v>3997</v>
      </c>
      <c r="AL442" s="20" t="s">
        <v>3998</v>
      </c>
      <c r="AM442" s="8" t="s">
        <v>3984</v>
      </c>
      <c r="AN442" s="8" t="s">
        <v>4036</v>
      </c>
      <c r="AO442" s="46" t="s">
        <v>4013</v>
      </c>
    </row>
    <row r="443" spans="1:41" x14ac:dyDescent="0.25">
      <c r="A443" s="1" t="s">
        <v>357</v>
      </c>
      <c r="B443" s="1" t="s">
        <v>17</v>
      </c>
      <c r="C443" s="1" t="s">
        <v>3981</v>
      </c>
      <c r="D443" s="1" t="s">
        <v>1281</v>
      </c>
      <c r="E443" s="16">
        <v>204002000000</v>
      </c>
      <c r="F443" s="16" t="s">
        <v>1005</v>
      </c>
      <c r="G443" s="8" t="s">
        <v>201</v>
      </c>
      <c r="H443" s="1">
        <v>2</v>
      </c>
      <c r="I443" s="1" t="s">
        <v>1351</v>
      </c>
      <c r="J443" s="1">
        <v>202</v>
      </c>
      <c r="K443" s="1" t="s">
        <v>1352</v>
      </c>
      <c r="L443" s="1">
        <v>61001006003</v>
      </c>
      <c r="M443" s="1" t="s">
        <v>1361</v>
      </c>
      <c r="N443" s="8">
        <v>2009</v>
      </c>
      <c r="O443" s="8">
        <v>216.2</v>
      </c>
      <c r="P443" s="8" t="s">
        <v>4009</v>
      </c>
      <c r="Q4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3" s="8" t="s">
        <v>3906</v>
      </c>
      <c r="S443" s="8" t="s">
        <v>1703</v>
      </c>
      <c r="T443" s="8" t="s">
        <v>1382</v>
      </c>
      <c r="V443" s="1" t="s">
        <v>2589</v>
      </c>
      <c r="W443" s="8" t="s">
        <v>2627</v>
      </c>
      <c r="X443" s="19" t="s">
        <v>2737</v>
      </c>
      <c r="AA443" s="20">
        <v>11501967.17</v>
      </c>
      <c r="AB443" s="12">
        <f t="shared" si="6"/>
        <v>26725.06</v>
      </c>
      <c r="AC443" s="17">
        <f>ROUND(1.65586^(2*EXP(-((Таблица1[[#This Row],[Площадь, кв.м]]/200)^2))-1),4)</f>
        <v>0.82630000000000003</v>
      </c>
      <c r="AD4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443" s="21">
        <v>1</v>
      </c>
      <c r="AG4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21862.087899999999</v>
      </c>
      <c r="AH443" s="34">
        <f>ROUND(Таблица1[[#This Row],[УПКС]]*Таблица1[[#This Row],[Площадь, кв.м]],2)</f>
        <v>4726583.4000000004</v>
      </c>
      <c r="AI443" s="14">
        <f>Таблица1[[#This Row],[Кадастровая стоимость, руб]]/Таблица1[[#This Row],[Действ. КС]]</f>
        <v>0.41093695801254843</v>
      </c>
      <c r="AJ443" s="20" t="s">
        <v>3996</v>
      </c>
      <c r="AK443" s="20" t="s">
        <v>3997</v>
      </c>
      <c r="AL443" s="20" t="s">
        <v>3998</v>
      </c>
      <c r="AM443" s="8" t="s">
        <v>3984</v>
      </c>
      <c r="AN443" s="8" t="s">
        <v>4036</v>
      </c>
      <c r="AO443" s="46" t="s">
        <v>4013</v>
      </c>
    </row>
    <row r="444" spans="1:41" x14ac:dyDescent="0.25">
      <c r="A444" s="1" t="s">
        <v>1015</v>
      </c>
      <c r="B444" s="1" t="s">
        <v>17</v>
      </c>
      <c r="C444" s="1" t="s">
        <v>3981</v>
      </c>
      <c r="D444" s="1" t="s">
        <v>1281</v>
      </c>
      <c r="E444" s="16">
        <v>204003000000</v>
      </c>
      <c r="F444" s="16" t="s">
        <v>1339</v>
      </c>
      <c r="G444" s="8" t="s">
        <v>201</v>
      </c>
      <c r="H444" s="1">
        <v>2</v>
      </c>
      <c r="I444" s="1" t="s">
        <v>1351</v>
      </c>
      <c r="J444" s="1">
        <v>202</v>
      </c>
      <c r="K444" s="1" t="s">
        <v>1352</v>
      </c>
      <c r="L444" s="1">
        <v>61001002000</v>
      </c>
      <c r="M444" s="1" t="s">
        <v>1364</v>
      </c>
      <c r="N444" s="8">
        <v>1988</v>
      </c>
      <c r="O444" s="8">
        <v>145.30000000000001</v>
      </c>
      <c r="P444" s="8" t="s">
        <v>4009</v>
      </c>
      <c r="Q4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4" s="8" t="s">
        <v>3906</v>
      </c>
      <c r="S444" s="8" t="s">
        <v>2332</v>
      </c>
      <c r="T444" s="8" t="s">
        <v>1382</v>
      </c>
      <c r="V444" s="1" t="s">
        <v>2589</v>
      </c>
      <c r="W444" s="8" t="s">
        <v>2627</v>
      </c>
      <c r="X444" s="19" t="s">
        <v>2712</v>
      </c>
      <c r="AA444" s="20">
        <v>5625376.6799999997</v>
      </c>
      <c r="AB444" s="12">
        <f t="shared" si="6"/>
        <v>26725.06</v>
      </c>
      <c r="AC444" s="17">
        <f>ROUND(1.65586^(2*EXP(-((Таблица1[[#This Row],[Площадь, кв.м]]/200)^2))-1),4)</f>
        <v>1.0949</v>
      </c>
      <c r="AD4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0.77</v>
      </c>
      <c r="AF444" s="21">
        <v>1</v>
      </c>
      <c r="AG4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22531.176500000001</v>
      </c>
      <c r="AH444" s="34">
        <f>ROUND(Таблица1[[#This Row],[УПКС]]*Таблица1[[#This Row],[Площадь, кв.м]],2)</f>
        <v>3273779.95</v>
      </c>
      <c r="AI444" s="14">
        <f>Таблица1[[#This Row],[Кадастровая стоимость, руб]]/Таблица1[[#This Row],[Действ. КС]]</f>
        <v>0.58196635287363552</v>
      </c>
      <c r="AJ444" s="20" t="s">
        <v>3996</v>
      </c>
      <c r="AK444" s="20" t="s">
        <v>3997</v>
      </c>
      <c r="AL444" s="20" t="s">
        <v>3998</v>
      </c>
      <c r="AM444" s="8" t="s">
        <v>3984</v>
      </c>
      <c r="AN444" s="8" t="s">
        <v>4036</v>
      </c>
      <c r="AO444" s="46" t="s">
        <v>4013</v>
      </c>
    </row>
    <row r="445" spans="1:41" x14ac:dyDescent="0.25">
      <c r="A445" s="1" t="s">
        <v>679</v>
      </c>
      <c r="B445" s="1" t="s">
        <v>21</v>
      </c>
      <c r="C445" s="1" t="s">
        <v>3981</v>
      </c>
      <c r="D445" s="1" t="s">
        <v>1281</v>
      </c>
      <c r="E445" s="16">
        <v>204002000000</v>
      </c>
      <c r="F445" s="16" t="s">
        <v>1005</v>
      </c>
      <c r="G445" s="8" t="s">
        <v>201</v>
      </c>
      <c r="H445" s="1">
        <v>2</v>
      </c>
      <c r="I445" s="1" t="s">
        <v>1351</v>
      </c>
      <c r="J445" s="1">
        <v>202</v>
      </c>
      <c r="K445" s="1" t="s">
        <v>1352</v>
      </c>
      <c r="L445" s="1">
        <v>61001002001</v>
      </c>
      <c r="M445" s="1" t="s">
        <v>1363</v>
      </c>
      <c r="N445" s="8">
        <v>1939</v>
      </c>
      <c r="O445" s="8">
        <v>63</v>
      </c>
      <c r="P445" s="8" t="s">
        <v>4009</v>
      </c>
      <c r="Q4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5" s="8" t="s">
        <v>3906</v>
      </c>
      <c r="S445" s="8" t="s">
        <v>2011</v>
      </c>
      <c r="T445" s="8" t="s">
        <v>1382</v>
      </c>
      <c r="U445" s="18"/>
      <c r="V445" s="1" t="s">
        <v>2589</v>
      </c>
      <c r="W445" s="8" t="s">
        <v>2627</v>
      </c>
      <c r="X445" s="19" t="s">
        <v>2719</v>
      </c>
      <c r="AA445" s="20">
        <v>459220.4</v>
      </c>
      <c r="AB445" s="12">
        <f t="shared" si="6"/>
        <v>26725.06</v>
      </c>
      <c r="AC445" s="17">
        <f>ROUND(1.65586^(2*EXP(-((Таблица1[[#This Row],[Площадь, кв.м]]/200)^2))-1),4)</f>
        <v>1.5054000000000001</v>
      </c>
      <c r="AD4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45" s="21">
        <v>1</v>
      </c>
      <c r="AG4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12069.571599999999</v>
      </c>
      <c r="AH445" s="34">
        <f>ROUND(Таблица1[[#This Row],[УПКС]]*Таблица1[[#This Row],[Площадь, кв.м]],2)</f>
        <v>760383.01</v>
      </c>
      <c r="AI445" s="14">
        <f>Таблица1[[#This Row],[Кадастровая стоимость, руб]]/Таблица1[[#This Row],[Действ. КС]]</f>
        <v>1.6558127861915541</v>
      </c>
      <c r="AJ445" s="20" t="s">
        <v>3996</v>
      </c>
      <c r="AK445" s="20" t="s">
        <v>3997</v>
      </c>
      <c r="AL445" s="20" t="s">
        <v>3998</v>
      </c>
      <c r="AM445" s="8" t="s">
        <v>3984</v>
      </c>
      <c r="AN445" s="8" t="s">
        <v>4036</v>
      </c>
      <c r="AO445" s="46" t="s">
        <v>4013</v>
      </c>
    </row>
    <row r="446" spans="1:41" x14ac:dyDescent="0.25">
      <c r="A446" s="1" t="s">
        <v>479</v>
      </c>
      <c r="B446" s="1" t="s">
        <v>17</v>
      </c>
      <c r="C446" s="1" t="s">
        <v>3981</v>
      </c>
      <c r="D446" s="1" t="s">
        <v>1281</v>
      </c>
      <c r="E446" s="16">
        <v>204002000000</v>
      </c>
      <c r="F446" s="16" t="s">
        <v>1005</v>
      </c>
      <c r="G446" s="8" t="s">
        <v>201</v>
      </c>
      <c r="H446" s="1">
        <v>2</v>
      </c>
      <c r="I446" s="1" t="s">
        <v>1351</v>
      </c>
      <c r="J446" s="1">
        <v>202</v>
      </c>
      <c r="K446" s="1" t="s">
        <v>1352</v>
      </c>
      <c r="L446" s="1">
        <v>61001002001</v>
      </c>
      <c r="M446" s="1" t="s">
        <v>1363</v>
      </c>
      <c r="N446" s="8">
        <v>1962</v>
      </c>
      <c r="O446" s="8">
        <v>28</v>
      </c>
      <c r="P446" s="8" t="s">
        <v>4009</v>
      </c>
      <c r="Q4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6" s="8" t="s">
        <v>3906</v>
      </c>
      <c r="S446" s="8" t="s">
        <v>1821</v>
      </c>
      <c r="T446" s="8" t="s">
        <v>1382</v>
      </c>
      <c r="V446" s="1" t="s">
        <v>2589</v>
      </c>
      <c r="W446" s="8" t="s">
        <v>2627</v>
      </c>
      <c r="X446" s="19" t="s">
        <v>2700</v>
      </c>
      <c r="AA446" s="20">
        <v>281401.96000000002</v>
      </c>
      <c r="AB446" s="12">
        <f t="shared" si="6"/>
        <v>26725.06</v>
      </c>
      <c r="AC446" s="17">
        <f>ROUND(1.65586^(2*EXP(-((Таблица1[[#This Row],[Площадь, кв.м]]/200)^2))-1),4)</f>
        <v>1.6237999999999999</v>
      </c>
      <c r="AD4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46" s="21">
        <v>1</v>
      </c>
      <c r="AG4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15622.6149</v>
      </c>
      <c r="AH446" s="34">
        <f>ROUND(Таблица1[[#This Row],[УПКС]]*Таблица1[[#This Row],[Площадь, кв.м]],2)</f>
        <v>437433.22</v>
      </c>
      <c r="AI446" s="14">
        <f>Таблица1[[#This Row],[Кадастровая стоимость, руб]]/Таблица1[[#This Row],[Действ. КС]]</f>
        <v>1.554478227514833</v>
      </c>
      <c r="AJ446" s="20" t="s">
        <v>3996</v>
      </c>
      <c r="AK446" s="20" t="s">
        <v>3997</v>
      </c>
      <c r="AL446" s="20" t="s">
        <v>3998</v>
      </c>
      <c r="AM446" s="8" t="s">
        <v>3984</v>
      </c>
      <c r="AN446" s="8" t="s">
        <v>4036</v>
      </c>
      <c r="AO446" s="46" t="s">
        <v>4013</v>
      </c>
    </row>
    <row r="447" spans="1:41" x14ac:dyDescent="0.25">
      <c r="A447" s="1" t="s">
        <v>853</v>
      </c>
      <c r="B447" s="1" t="s">
        <v>17</v>
      </c>
      <c r="C447" s="1" t="s">
        <v>3981</v>
      </c>
      <c r="D447" s="1" t="s">
        <v>1281</v>
      </c>
      <c r="E447" s="16">
        <v>204002000000</v>
      </c>
      <c r="F447" s="16" t="s">
        <v>1005</v>
      </c>
      <c r="G447" s="8" t="s">
        <v>201</v>
      </c>
      <c r="H447" s="1">
        <v>2</v>
      </c>
      <c r="I447" s="1" t="s">
        <v>1351</v>
      </c>
      <c r="J447" s="1">
        <v>202</v>
      </c>
      <c r="K447" s="1" t="s">
        <v>1352</v>
      </c>
      <c r="L447" s="1">
        <v>61001002001</v>
      </c>
      <c r="M447" s="1" t="s">
        <v>1363</v>
      </c>
      <c r="N447" s="8">
        <v>2010</v>
      </c>
      <c r="O447" s="8">
        <v>89.8</v>
      </c>
      <c r="P447" s="8" t="s">
        <v>4009</v>
      </c>
      <c r="Q4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7" s="8" t="s">
        <v>3906</v>
      </c>
      <c r="S447" s="8" t="s">
        <v>2173</v>
      </c>
      <c r="T447" s="8" t="s">
        <v>1382</v>
      </c>
      <c r="V447" s="1" t="s">
        <v>2589</v>
      </c>
      <c r="W447" s="8" t="s">
        <v>2627</v>
      </c>
      <c r="X447" s="19" t="s">
        <v>2729</v>
      </c>
      <c r="AA447" s="20">
        <v>2048983.75</v>
      </c>
      <c r="AB447" s="12">
        <f t="shared" si="6"/>
        <v>26725.06</v>
      </c>
      <c r="AC447" s="17">
        <f>ROUND(1.65586^(2*EXP(-((Таблица1[[#This Row],[Площадь, кв.м]]/200)^2))-1),4)</f>
        <v>1.3774</v>
      </c>
      <c r="AD4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447" s="21">
        <v>1</v>
      </c>
      <c r="AG4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36442.986700000001</v>
      </c>
      <c r="AH447" s="34">
        <f>ROUND(Таблица1[[#This Row],[УПКС]]*Таблица1[[#This Row],[Площадь, кв.м]],2)</f>
        <v>3272580.21</v>
      </c>
      <c r="AI447" s="14">
        <f>Таблица1[[#This Row],[Кадастровая стоимость, руб]]/Таблица1[[#This Row],[Действ. КС]]</f>
        <v>1.5971723592244205</v>
      </c>
      <c r="AJ447" s="20" t="s">
        <v>3996</v>
      </c>
      <c r="AK447" s="20" t="s">
        <v>3997</v>
      </c>
      <c r="AL447" s="20" t="s">
        <v>3998</v>
      </c>
      <c r="AM447" s="8" t="s">
        <v>3984</v>
      </c>
      <c r="AN447" s="8" t="s">
        <v>4036</v>
      </c>
      <c r="AO447" s="46" t="s">
        <v>4013</v>
      </c>
    </row>
    <row r="448" spans="1:41" x14ac:dyDescent="0.25">
      <c r="A448" s="1" t="s">
        <v>789</v>
      </c>
      <c r="B448" s="1" t="s">
        <v>17</v>
      </c>
      <c r="C448" s="1" t="s">
        <v>3981</v>
      </c>
      <c r="D448" s="1" t="s">
        <v>1281</v>
      </c>
      <c r="E448" s="16">
        <v>204002000000</v>
      </c>
      <c r="F448" s="16" t="s">
        <v>1005</v>
      </c>
      <c r="G448" s="8" t="s">
        <v>201</v>
      </c>
      <c r="H448" s="1">
        <v>2</v>
      </c>
      <c r="I448" s="1" t="s">
        <v>1351</v>
      </c>
      <c r="J448" s="1">
        <v>202</v>
      </c>
      <c r="K448" s="1" t="s">
        <v>1352</v>
      </c>
      <c r="L448" s="1">
        <v>61001002001</v>
      </c>
      <c r="M448" s="1" t="s">
        <v>1363</v>
      </c>
      <c r="N448" s="8">
        <v>1950</v>
      </c>
      <c r="O448" s="8">
        <v>77.099999999999994</v>
      </c>
      <c r="P448" s="8" t="s">
        <v>4009</v>
      </c>
      <c r="Q4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8" s="8" t="s">
        <v>3906</v>
      </c>
      <c r="S448" s="8" t="s">
        <v>2116</v>
      </c>
      <c r="T448" s="8" t="s">
        <v>1382</v>
      </c>
      <c r="V448" s="1" t="s">
        <v>2589</v>
      </c>
      <c r="W448" s="8" t="s">
        <v>2627</v>
      </c>
      <c r="X448" s="19" t="s">
        <v>2716</v>
      </c>
      <c r="AA448" s="20">
        <v>561998.30000000005</v>
      </c>
      <c r="AB448" s="12">
        <f t="shared" si="6"/>
        <v>26725.06</v>
      </c>
      <c r="AC448" s="17">
        <f>ROUND(1.65586^(2*EXP(-((Таблица1[[#This Row],[Площадь, кв.м]]/200)^2))-1),4)</f>
        <v>1.4406000000000001</v>
      </c>
      <c r="AD4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448" s="21">
        <v>1</v>
      </c>
      <c r="AG4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12320.0389</v>
      </c>
      <c r="AH448" s="34">
        <f>ROUND(Таблица1[[#This Row],[УПКС]]*Таблица1[[#This Row],[Площадь, кв.м]],2)</f>
        <v>949875</v>
      </c>
      <c r="AI448" s="14">
        <f>Таблица1[[#This Row],[Кадастровая стоимость, руб]]/Таблица1[[#This Row],[Действ. КС]]</f>
        <v>1.690174151772345</v>
      </c>
      <c r="AJ448" s="20" t="s">
        <v>3996</v>
      </c>
      <c r="AK448" s="20" t="s">
        <v>3997</v>
      </c>
      <c r="AL448" s="20" t="s">
        <v>3998</v>
      </c>
      <c r="AM448" s="8" t="s">
        <v>3984</v>
      </c>
      <c r="AN448" s="8" t="s">
        <v>4036</v>
      </c>
      <c r="AO448" s="46" t="s">
        <v>4013</v>
      </c>
    </row>
    <row r="449" spans="1:41" x14ac:dyDescent="0.25">
      <c r="A449" s="1" t="s">
        <v>692</v>
      </c>
      <c r="B449" s="1" t="s">
        <v>17</v>
      </c>
      <c r="C449" s="1" t="s">
        <v>3981</v>
      </c>
      <c r="D449" s="1" t="s">
        <v>1281</v>
      </c>
      <c r="E449" s="16">
        <v>204002000000</v>
      </c>
      <c r="F449" s="16" t="s">
        <v>1005</v>
      </c>
      <c r="G449" s="8" t="s">
        <v>201</v>
      </c>
      <c r="H449" s="1">
        <v>2</v>
      </c>
      <c r="I449" s="1" t="s">
        <v>1351</v>
      </c>
      <c r="J449" s="1">
        <v>202</v>
      </c>
      <c r="K449" s="1" t="s">
        <v>1352</v>
      </c>
      <c r="L449" s="1">
        <v>61001002001</v>
      </c>
      <c r="M449" s="1" t="s">
        <v>1363</v>
      </c>
      <c r="N449" s="8">
        <v>1960</v>
      </c>
      <c r="O449" s="8">
        <v>64.099999999999994</v>
      </c>
      <c r="P449" s="8" t="s">
        <v>4009</v>
      </c>
      <c r="Q4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49" s="8" t="s">
        <v>3906</v>
      </c>
      <c r="S449" s="8" t="s">
        <v>2023</v>
      </c>
      <c r="T449" s="8" t="s">
        <v>1382</v>
      </c>
      <c r="V449" s="1" t="s">
        <v>2589</v>
      </c>
      <c r="W449" s="8" t="s">
        <v>2627</v>
      </c>
      <c r="X449" s="19" t="s">
        <v>2713</v>
      </c>
      <c r="AA449" s="20">
        <v>467238.54</v>
      </c>
      <c r="AB449" s="12">
        <f t="shared" si="6"/>
        <v>26725.06</v>
      </c>
      <c r="AC449" s="17">
        <f>ROUND(1.65586^(2*EXP(-((Таблица1[[#This Row],[Площадь, кв.м]]/200)^2))-1),4)</f>
        <v>1.5005999999999999</v>
      </c>
      <c r="AD4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449" s="21">
        <v>1</v>
      </c>
      <c r="AG4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14036.2688</v>
      </c>
      <c r="AH449" s="34">
        <f>ROUND(Таблица1[[#This Row],[УПКС]]*Таблица1[[#This Row],[Площадь, кв.м]],2)</f>
        <v>899724.83</v>
      </c>
      <c r="AI449" s="14">
        <f>Таблица1[[#This Row],[Кадастровая стоимость, руб]]/Таблица1[[#This Row],[Действ. КС]]</f>
        <v>1.9256220387984262</v>
      </c>
      <c r="AJ449" s="20" t="s">
        <v>3996</v>
      </c>
      <c r="AK449" s="20" t="s">
        <v>3997</v>
      </c>
      <c r="AL449" s="20" t="s">
        <v>3998</v>
      </c>
      <c r="AM449" s="8" t="s">
        <v>3984</v>
      </c>
      <c r="AN449" s="8" t="s">
        <v>4036</v>
      </c>
      <c r="AO449" s="46" t="s">
        <v>4013</v>
      </c>
    </row>
    <row r="450" spans="1:41" x14ac:dyDescent="0.25">
      <c r="A450" s="1" t="s">
        <v>1114</v>
      </c>
      <c r="B450" s="1" t="s">
        <v>21</v>
      </c>
      <c r="C450" s="1" t="s">
        <v>3981</v>
      </c>
      <c r="D450" s="1" t="s">
        <v>1281</v>
      </c>
      <c r="E450" s="16">
        <v>204002000000</v>
      </c>
      <c r="F450" s="16" t="s">
        <v>1005</v>
      </c>
      <c r="G450" s="8" t="s">
        <v>201</v>
      </c>
      <c r="H450" s="1">
        <v>2</v>
      </c>
      <c r="I450" s="1" t="s">
        <v>1351</v>
      </c>
      <c r="J450" s="1">
        <v>202</v>
      </c>
      <c r="K450" s="1" t="s">
        <v>1352</v>
      </c>
      <c r="L450" s="1">
        <v>61001002002</v>
      </c>
      <c r="M450" s="1" t="s">
        <v>1365</v>
      </c>
      <c r="N450" s="8">
        <v>1935</v>
      </c>
      <c r="O450" s="8">
        <v>47.9</v>
      </c>
      <c r="P450" s="8" t="s">
        <v>4009</v>
      </c>
      <c r="Q4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0" s="8" t="s">
        <v>3906</v>
      </c>
      <c r="S450" s="8" t="s">
        <v>2424</v>
      </c>
      <c r="T450" s="8" t="s">
        <v>1382</v>
      </c>
      <c r="U450" s="18"/>
      <c r="V450" s="1" t="s">
        <v>2589</v>
      </c>
      <c r="W450" s="8" t="s">
        <v>2627</v>
      </c>
      <c r="X450" s="19" t="s">
        <v>2726</v>
      </c>
      <c r="AA450" s="20">
        <v>214964.12</v>
      </c>
      <c r="AB450" s="12">
        <f t="shared" si="6"/>
        <v>26725.06</v>
      </c>
      <c r="AC450" s="17">
        <f>ROUND(1.65586^(2*EXP(-((Таблица1[[#This Row],[Площадь, кв.м]]/200)^2))-1),4)</f>
        <v>1.5652999999999999</v>
      </c>
      <c r="AD4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50" s="21">
        <v>1</v>
      </c>
      <c r="AG4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12549.820900000001</v>
      </c>
      <c r="AH450" s="34">
        <f>ROUND(Таблица1[[#This Row],[УПКС]]*Таблица1[[#This Row],[Площадь, кв.м]],2)</f>
        <v>601136.42000000004</v>
      </c>
      <c r="AI450" s="14">
        <f>Таблица1[[#This Row],[Кадастровая стоимость, руб]]/Таблица1[[#This Row],[Действ. КС]]</f>
        <v>2.796450030823749</v>
      </c>
      <c r="AJ450" s="20" t="s">
        <v>3996</v>
      </c>
      <c r="AK450" s="20" t="s">
        <v>3997</v>
      </c>
      <c r="AL450" s="20" t="s">
        <v>3998</v>
      </c>
      <c r="AM450" s="8" t="s">
        <v>3984</v>
      </c>
      <c r="AN450" s="8" t="s">
        <v>4036</v>
      </c>
      <c r="AO450" s="46" t="s">
        <v>4013</v>
      </c>
    </row>
    <row r="451" spans="1:41" x14ac:dyDescent="0.25">
      <c r="A451" s="1" t="s">
        <v>475</v>
      </c>
      <c r="B451" s="1" t="s">
        <v>17</v>
      </c>
      <c r="C451" s="1" t="s">
        <v>3981</v>
      </c>
      <c r="D451" s="1" t="s">
        <v>1281</v>
      </c>
      <c r="E451" s="16">
        <v>204002000000</v>
      </c>
      <c r="F451" s="16" t="s">
        <v>1005</v>
      </c>
      <c r="G451" s="8" t="s">
        <v>201</v>
      </c>
      <c r="H451" s="1">
        <v>2</v>
      </c>
      <c r="I451" s="1" t="s">
        <v>1351</v>
      </c>
      <c r="J451" s="1">
        <v>202</v>
      </c>
      <c r="K451" s="1" t="s">
        <v>1352</v>
      </c>
      <c r="L451" s="1">
        <v>61001002000</v>
      </c>
      <c r="M451" s="1" t="s">
        <v>1364</v>
      </c>
      <c r="N451" s="8">
        <v>1940</v>
      </c>
      <c r="O451" s="8">
        <v>26.5</v>
      </c>
      <c r="P451" s="8" t="s">
        <v>4009</v>
      </c>
      <c r="Q4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1" s="8" t="s">
        <v>3906</v>
      </c>
      <c r="S451" s="8" t="s">
        <v>1817</v>
      </c>
      <c r="T451" s="8" t="s">
        <v>1382</v>
      </c>
      <c r="U451" s="18"/>
      <c r="V451" s="1" t="s">
        <v>2589</v>
      </c>
      <c r="W451" s="8" t="s">
        <v>2627</v>
      </c>
      <c r="X451" s="19" t="s">
        <v>2698</v>
      </c>
      <c r="AA451" s="20">
        <v>142682.51999999999</v>
      </c>
      <c r="AB451" s="12">
        <f t="shared" ref="AB451:AB514" si="7">26725.06</f>
        <v>26725.06</v>
      </c>
      <c r="AC451" s="17">
        <f>ROUND(1.65586^(2*EXP(-((Таблица1[[#This Row],[Площадь, кв.м]]/200)^2))-1),4)</f>
        <v>1.627</v>
      </c>
      <c r="AD4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51" s="21">
        <v>1</v>
      </c>
      <c r="AG4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13044.5018</v>
      </c>
      <c r="AH451" s="34">
        <f>ROUND(Таблица1[[#This Row],[УПКС]]*Таблица1[[#This Row],[Площадь, кв.м]],2)</f>
        <v>345679.3</v>
      </c>
      <c r="AI451" s="14">
        <f>Таблица1[[#This Row],[Кадастровая стоимость, руб]]/Таблица1[[#This Row],[Действ. КС]]</f>
        <v>2.4227165317797863</v>
      </c>
      <c r="AJ451" s="20" t="s">
        <v>3996</v>
      </c>
      <c r="AK451" s="20" t="s">
        <v>3997</v>
      </c>
      <c r="AL451" s="20" t="s">
        <v>3998</v>
      </c>
      <c r="AM451" s="8" t="s">
        <v>3984</v>
      </c>
      <c r="AN451" s="8" t="s">
        <v>4036</v>
      </c>
      <c r="AO451" s="46" t="s">
        <v>4013</v>
      </c>
    </row>
    <row r="452" spans="1:41" x14ac:dyDescent="0.25">
      <c r="A452" s="1" t="s">
        <v>870</v>
      </c>
      <c r="B452" s="1" t="s">
        <v>17</v>
      </c>
      <c r="C452" s="1" t="s">
        <v>3981</v>
      </c>
      <c r="D452" s="1" t="s">
        <v>1281</v>
      </c>
      <c r="E452" s="16">
        <v>204002000000</v>
      </c>
      <c r="F452" s="16" t="s">
        <v>1005</v>
      </c>
      <c r="G452" s="8" t="s">
        <v>201</v>
      </c>
      <c r="H452" s="1">
        <v>2</v>
      </c>
      <c r="I452" s="1" t="s">
        <v>1351</v>
      </c>
      <c r="J452" s="1">
        <v>202</v>
      </c>
      <c r="K452" s="1" t="s">
        <v>1352</v>
      </c>
      <c r="L452" s="1">
        <v>61001002001</v>
      </c>
      <c r="M452" s="1" t="s">
        <v>1363</v>
      </c>
      <c r="N452" s="8">
        <v>1929</v>
      </c>
      <c r="O452" s="8">
        <v>92.7</v>
      </c>
      <c r="P452" s="8" t="s">
        <v>4009</v>
      </c>
      <c r="Q4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2" s="8" t="s">
        <v>3906</v>
      </c>
      <c r="S452" s="8" t="s">
        <v>2190</v>
      </c>
      <c r="T452" s="8" t="s">
        <v>1382</v>
      </c>
      <c r="U452" s="18"/>
      <c r="V452" s="1" t="s">
        <v>2589</v>
      </c>
      <c r="W452" s="8" t="s">
        <v>2627</v>
      </c>
      <c r="X452" s="19" t="s">
        <v>2746</v>
      </c>
      <c r="AA452" s="20">
        <v>667943.36</v>
      </c>
      <c r="AB452" s="12">
        <f t="shared" si="7"/>
        <v>26725.06</v>
      </c>
      <c r="AC452" s="17">
        <f>ROUND(1.65586^(2*EXP(-((Таблица1[[#This Row],[Площадь, кв.м]]/200)^2))-1),4)</f>
        <v>1.3625</v>
      </c>
      <c r="AD4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52" s="21">
        <v>1</v>
      </c>
      <c r="AG4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10923.8683</v>
      </c>
      <c r="AH452" s="34">
        <f>ROUND(Таблица1[[#This Row],[УПКС]]*Таблица1[[#This Row],[Площадь, кв.м]],2)</f>
        <v>1012642.59</v>
      </c>
      <c r="AI452" s="14">
        <f>Таблица1[[#This Row],[Кадастровая стоимость, руб]]/Таблица1[[#This Row],[Действ. КС]]</f>
        <v>1.5160605683691504</v>
      </c>
      <c r="AJ452" s="20" t="s">
        <v>3996</v>
      </c>
      <c r="AK452" s="20" t="s">
        <v>3997</v>
      </c>
      <c r="AL452" s="20" t="s">
        <v>3998</v>
      </c>
      <c r="AM452" s="8" t="s">
        <v>3984</v>
      </c>
      <c r="AN452" s="8" t="s">
        <v>4036</v>
      </c>
      <c r="AO452" s="46" t="s">
        <v>4013</v>
      </c>
    </row>
    <row r="453" spans="1:41" x14ac:dyDescent="0.25">
      <c r="A453" s="1" t="s">
        <v>603</v>
      </c>
      <c r="B453" s="1" t="s">
        <v>19</v>
      </c>
      <c r="C453" s="1" t="s">
        <v>3981</v>
      </c>
      <c r="D453" s="1" t="s">
        <v>1281</v>
      </c>
      <c r="E453" s="16">
        <v>204002000000</v>
      </c>
      <c r="F453" s="16" t="s">
        <v>1005</v>
      </c>
      <c r="G453" s="8" t="s">
        <v>201</v>
      </c>
      <c r="H453" s="1">
        <v>2</v>
      </c>
      <c r="I453" s="1" t="s">
        <v>1351</v>
      </c>
      <c r="J453" s="1">
        <v>202</v>
      </c>
      <c r="K453" s="1" t="s">
        <v>1352</v>
      </c>
      <c r="L453" s="1">
        <v>61001002001</v>
      </c>
      <c r="M453" s="1" t="s">
        <v>1363</v>
      </c>
      <c r="N453" s="8">
        <v>1954</v>
      </c>
      <c r="O453" s="8">
        <v>52.3</v>
      </c>
      <c r="P453" s="8" t="s">
        <v>4009</v>
      </c>
      <c r="Q4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3" s="8" t="s">
        <v>3906</v>
      </c>
      <c r="S453" s="8" t="s">
        <v>1938</v>
      </c>
      <c r="T453" s="8" t="s">
        <v>1382</v>
      </c>
      <c r="V453" s="1" t="s">
        <v>2589</v>
      </c>
      <c r="W453" s="8" t="s">
        <v>2627</v>
      </c>
      <c r="X453" s="19" t="s">
        <v>2810</v>
      </c>
      <c r="AA453" s="20">
        <v>2452347.52</v>
      </c>
      <c r="AB453" s="12">
        <f t="shared" si="7"/>
        <v>26725.06</v>
      </c>
      <c r="AC453" s="17">
        <f>ROUND(1.65586^(2*EXP(-((Таблица1[[#This Row],[Площадь, кв.м]]/200)^2))-1),4)</f>
        <v>1.5490999999999999</v>
      </c>
      <c r="AD4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53" s="21">
        <v>1</v>
      </c>
      <c r="AG4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13661.9308</v>
      </c>
      <c r="AH453" s="34">
        <f>ROUND(Таблица1[[#This Row],[УПКС]]*Таблица1[[#This Row],[Площадь, кв.м]],2)</f>
        <v>714518.98</v>
      </c>
      <c r="AI453" s="14">
        <f>Таблица1[[#This Row],[Кадастровая стоимость, руб]]/Таблица1[[#This Row],[Действ. КС]]</f>
        <v>0.2913612259978553</v>
      </c>
      <c r="AJ453" s="20" t="s">
        <v>3996</v>
      </c>
      <c r="AK453" s="20" t="s">
        <v>3997</v>
      </c>
      <c r="AL453" s="20" t="s">
        <v>3998</v>
      </c>
      <c r="AM453" s="8" t="s">
        <v>3984</v>
      </c>
      <c r="AN453" s="8" t="s">
        <v>4036</v>
      </c>
      <c r="AO453" s="46" t="s">
        <v>4013</v>
      </c>
    </row>
    <row r="454" spans="1:41" x14ac:dyDescent="0.25">
      <c r="A454" s="1" t="s">
        <v>576</v>
      </c>
      <c r="B454" s="1" t="s">
        <v>17</v>
      </c>
      <c r="C454" s="1" t="s">
        <v>3981</v>
      </c>
      <c r="D454" s="1" t="s">
        <v>1281</v>
      </c>
      <c r="E454" s="16">
        <v>204002000000</v>
      </c>
      <c r="F454" s="16" t="s">
        <v>1005</v>
      </c>
      <c r="G454" s="8" t="s">
        <v>201</v>
      </c>
      <c r="H454" s="1">
        <v>2</v>
      </c>
      <c r="I454" s="1" t="s">
        <v>1351</v>
      </c>
      <c r="J454" s="1">
        <v>202</v>
      </c>
      <c r="K454" s="1" t="s">
        <v>1352</v>
      </c>
      <c r="L454" s="1">
        <v>61001002001</v>
      </c>
      <c r="M454" s="1" t="s">
        <v>1363</v>
      </c>
      <c r="N454" s="8">
        <v>1948</v>
      </c>
      <c r="O454" s="8">
        <v>48.9</v>
      </c>
      <c r="P454" s="8" t="s">
        <v>4009</v>
      </c>
      <c r="Q4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4" s="8" t="s">
        <v>3906</v>
      </c>
      <c r="S454" s="8" t="s">
        <v>1912</v>
      </c>
      <c r="T454" s="8" t="s">
        <v>1382</v>
      </c>
      <c r="U454" s="18"/>
      <c r="V454" s="1" t="s">
        <v>2589</v>
      </c>
      <c r="W454" s="8" t="s">
        <v>2627</v>
      </c>
      <c r="X454" s="19" t="s">
        <v>2731</v>
      </c>
      <c r="AA454" s="20">
        <v>409622.16</v>
      </c>
      <c r="AB454" s="12">
        <f t="shared" si="7"/>
        <v>26725.06</v>
      </c>
      <c r="AC454" s="17">
        <f>ROUND(1.65586^(2*EXP(-((Таблица1[[#This Row],[Площадь, кв.м]]/200)^2))-1),4)</f>
        <v>1.5617000000000001</v>
      </c>
      <c r="AD4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454" s="21">
        <v>1</v>
      </c>
      <c r="AG4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12938.3231</v>
      </c>
      <c r="AH454" s="34">
        <f>ROUND(Таблица1[[#This Row],[УПКС]]*Таблица1[[#This Row],[Площадь, кв.м]],2)</f>
        <v>632684</v>
      </c>
      <c r="AI454" s="14">
        <f>Таблица1[[#This Row],[Кадастровая стоимость, руб]]/Таблица1[[#This Row],[Действ. КС]]</f>
        <v>1.5445551090302343</v>
      </c>
      <c r="AJ454" s="20" t="s">
        <v>3996</v>
      </c>
      <c r="AK454" s="20" t="s">
        <v>3997</v>
      </c>
      <c r="AL454" s="20" t="s">
        <v>3998</v>
      </c>
      <c r="AM454" s="8" t="s">
        <v>3984</v>
      </c>
      <c r="AN454" s="8" t="s">
        <v>4036</v>
      </c>
      <c r="AO454" s="46" t="s">
        <v>4013</v>
      </c>
    </row>
    <row r="455" spans="1:41" x14ac:dyDescent="0.25">
      <c r="A455" s="1" t="s">
        <v>598</v>
      </c>
      <c r="B455" s="1" t="s">
        <v>21</v>
      </c>
      <c r="C455" s="1" t="s">
        <v>3981</v>
      </c>
      <c r="D455" s="1" t="s">
        <v>1281</v>
      </c>
      <c r="E455" s="16">
        <v>204002000000</v>
      </c>
      <c r="F455" s="16" t="s">
        <v>1005</v>
      </c>
      <c r="G455" s="8" t="s">
        <v>201</v>
      </c>
      <c r="H455" s="1">
        <v>2</v>
      </c>
      <c r="I455" s="1" t="s">
        <v>1351</v>
      </c>
      <c r="J455" s="1">
        <v>202</v>
      </c>
      <c r="K455" s="1" t="s">
        <v>1352</v>
      </c>
      <c r="L455" s="1">
        <v>61001002001</v>
      </c>
      <c r="M455" s="1" t="s">
        <v>1363</v>
      </c>
      <c r="N455" s="8">
        <v>1958</v>
      </c>
      <c r="O455" s="8">
        <v>51.5</v>
      </c>
      <c r="P455" s="8" t="s">
        <v>4009</v>
      </c>
      <c r="Q4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5" s="8" t="s">
        <v>3906</v>
      </c>
      <c r="S455" s="8" t="s">
        <v>1933</v>
      </c>
      <c r="T455" s="8" t="s">
        <v>1382</v>
      </c>
      <c r="V455" s="1" t="s">
        <v>2589</v>
      </c>
      <c r="W455" s="8" t="s">
        <v>2627</v>
      </c>
      <c r="X455" s="19" t="s">
        <v>2768</v>
      </c>
      <c r="AA455" s="20">
        <v>431401.66</v>
      </c>
      <c r="AB455" s="12">
        <f t="shared" si="7"/>
        <v>26725.06</v>
      </c>
      <c r="AC455" s="17">
        <f>ROUND(1.65586^(2*EXP(-((Таблица1[[#This Row],[Площадь, кв.м]]/200)^2))-1),4)</f>
        <v>1.5521</v>
      </c>
      <c r="AD4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455" s="21">
        <v>1</v>
      </c>
      <c r="AG4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14103.1883</v>
      </c>
      <c r="AH455" s="34">
        <f>ROUND(Таблица1[[#This Row],[УПКС]]*Таблица1[[#This Row],[Площадь, кв.м]],2)</f>
        <v>726314.2</v>
      </c>
      <c r="AI455" s="14">
        <f>Таблица1[[#This Row],[Кадастровая стоимость, руб]]/Таблица1[[#This Row],[Действ. КС]]</f>
        <v>1.6836147547508278</v>
      </c>
      <c r="AJ455" s="20" t="s">
        <v>3996</v>
      </c>
      <c r="AK455" s="20" t="s">
        <v>3997</v>
      </c>
      <c r="AL455" s="20" t="s">
        <v>3998</v>
      </c>
      <c r="AM455" s="8" t="s">
        <v>3984</v>
      </c>
      <c r="AN455" s="8" t="s">
        <v>4036</v>
      </c>
      <c r="AO455" s="46" t="s">
        <v>4013</v>
      </c>
    </row>
    <row r="456" spans="1:41" x14ac:dyDescent="0.25">
      <c r="A456" s="1" t="s">
        <v>778</v>
      </c>
      <c r="B456" s="1" t="s">
        <v>17</v>
      </c>
      <c r="C456" s="1" t="s">
        <v>3981</v>
      </c>
      <c r="D456" s="1" t="s">
        <v>1281</v>
      </c>
      <c r="E456" s="16">
        <v>204002000000</v>
      </c>
      <c r="F456" s="16" t="s">
        <v>1005</v>
      </c>
      <c r="G456" s="8" t="s">
        <v>201</v>
      </c>
      <c r="H456" s="1">
        <v>2</v>
      </c>
      <c r="I456" s="1" t="s">
        <v>1351</v>
      </c>
      <c r="J456" s="1">
        <v>202</v>
      </c>
      <c r="K456" s="1" t="s">
        <v>1352</v>
      </c>
      <c r="L456" s="1">
        <v>61001002001</v>
      </c>
      <c r="M456" s="1" t="s">
        <v>1363</v>
      </c>
      <c r="N456" s="8">
        <v>1950</v>
      </c>
      <c r="O456" s="8">
        <v>75.8</v>
      </c>
      <c r="P456" s="8" t="s">
        <v>4009</v>
      </c>
      <c r="Q4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6" s="8" t="s">
        <v>3906</v>
      </c>
      <c r="S456" s="8" t="s">
        <v>2106</v>
      </c>
      <c r="T456" s="8" t="s">
        <v>1382</v>
      </c>
      <c r="V456" s="1" t="s">
        <v>2589</v>
      </c>
      <c r="W456" s="8" t="s">
        <v>2627</v>
      </c>
      <c r="X456" s="19" t="s">
        <v>2775</v>
      </c>
      <c r="AA456" s="20">
        <v>552522.12</v>
      </c>
      <c r="AB456" s="12">
        <f t="shared" si="7"/>
        <v>26725.06</v>
      </c>
      <c r="AC456" s="17">
        <f>ROUND(1.65586^(2*EXP(-((Таблица1[[#This Row],[Площадь, кв.м]]/200)^2))-1),4)</f>
        <v>1.4468000000000001</v>
      </c>
      <c r="AD4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456" s="21">
        <v>1</v>
      </c>
      <c r="AG4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12373.061400000001</v>
      </c>
      <c r="AH456" s="34">
        <f>ROUND(Таблица1[[#This Row],[УПКС]]*Таблица1[[#This Row],[Площадь, кв.м]],2)</f>
        <v>937878.05</v>
      </c>
      <c r="AI456" s="14">
        <f>Таблица1[[#This Row],[Кадастровая стоимость, руб]]/Таблица1[[#This Row],[Действ. КС]]</f>
        <v>1.6974488731781454</v>
      </c>
      <c r="AJ456" s="20" t="s">
        <v>3996</v>
      </c>
      <c r="AK456" s="20" t="s">
        <v>3997</v>
      </c>
      <c r="AL456" s="20" t="s">
        <v>3998</v>
      </c>
      <c r="AM456" s="8" t="s">
        <v>3984</v>
      </c>
      <c r="AN456" s="8" t="s">
        <v>4036</v>
      </c>
      <c r="AO456" s="46" t="s">
        <v>4013</v>
      </c>
    </row>
    <row r="457" spans="1:41" x14ac:dyDescent="0.25">
      <c r="A457" s="1" t="s">
        <v>845</v>
      </c>
      <c r="B457" s="1" t="s">
        <v>8</v>
      </c>
      <c r="C457" s="1" t="s">
        <v>3981</v>
      </c>
      <c r="D457" s="1" t="s">
        <v>1281</v>
      </c>
      <c r="E457" s="16">
        <v>204002000000</v>
      </c>
      <c r="F457" s="16" t="s">
        <v>1005</v>
      </c>
      <c r="G457" s="8" t="s">
        <v>201</v>
      </c>
      <c r="H457" s="1">
        <v>2</v>
      </c>
      <c r="I457" s="1" t="s">
        <v>1351</v>
      </c>
      <c r="J457" s="1">
        <v>202</v>
      </c>
      <c r="K457" s="1" t="s">
        <v>1352</v>
      </c>
      <c r="L457" s="1">
        <v>61001002001</v>
      </c>
      <c r="M457" s="1" t="s">
        <v>1363</v>
      </c>
      <c r="N457" s="8">
        <v>1962</v>
      </c>
      <c r="O457" s="8">
        <v>88.3</v>
      </c>
      <c r="P457" s="8" t="s">
        <v>4009</v>
      </c>
      <c r="Q4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7" s="8" t="s">
        <v>3906</v>
      </c>
      <c r="S457" s="8" t="s">
        <v>2166</v>
      </c>
      <c r="T457" s="8" t="s">
        <v>1382</v>
      </c>
      <c r="V457" s="1" t="s">
        <v>2589</v>
      </c>
      <c r="W457" s="8" t="s">
        <v>2627</v>
      </c>
      <c r="X457" s="19" t="s">
        <v>2830</v>
      </c>
      <c r="AA457" s="20">
        <v>643637.49</v>
      </c>
      <c r="AB457" s="12">
        <f t="shared" si="7"/>
        <v>26725.06</v>
      </c>
      <c r="AC457" s="17">
        <f>ROUND(1.65586^(2*EXP(-((Таблица1[[#This Row],[Площадь, кв.м]]/200)^2))-1),4)</f>
        <v>1.385</v>
      </c>
      <c r="AD4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57" s="21">
        <v>1</v>
      </c>
      <c r="AG4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13325.1149</v>
      </c>
      <c r="AH457" s="34">
        <f>ROUND(Таблица1[[#This Row],[УПКС]]*Таблица1[[#This Row],[Площадь, кв.м]],2)</f>
        <v>1176607.6499999999</v>
      </c>
      <c r="AI457" s="14">
        <f>Таблица1[[#This Row],[Кадастровая стоимость, руб]]/Таблица1[[#This Row],[Действ. КС]]</f>
        <v>1.828059533946663</v>
      </c>
      <c r="AJ457" s="20" t="s">
        <v>3996</v>
      </c>
      <c r="AK457" s="20" t="s">
        <v>3997</v>
      </c>
      <c r="AL457" s="20" t="s">
        <v>3998</v>
      </c>
      <c r="AM457" s="8" t="s">
        <v>3984</v>
      </c>
      <c r="AN457" s="8" t="s">
        <v>4036</v>
      </c>
      <c r="AO457" s="46" t="s">
        <v>4013</v>
      </c>
    </row>
    <row r="458" spans="1:41" x14ac:dyDescent="0.25">
      <c r="A458" s="1" t="s">
        <v>606</v>
      </c>
      <c r="B458" s="1" t="s">
        <v>17</v>
      </c>
      <c r="C458" s="1" t="s">
        <v>3981</v>
      </c>
      <c r="D458" s="1" t="s">
        <v>1281</v>
      </c>
      <c r="E458" s="16">
        <v>204002000000</v>
      </c>
      <c r="F458" s="16" t="s">
        <v>1005</v>
      </c>
      <c r="G458" s="8" t="s">
        <v>201</v>
      </c>
      <c r="H458" s="1">
        <v>2</v>
      </c>
      <c r="I458" s="1" t="s">
        <v>1351</v>
      </c>
      <c r="J458" s="1">
        <v>202</v>
      </c>
      <c r="K458" s="1" t="s">
        <v>1352</v>
      </c>
      <c r="L458" s="1">
        <v>61001002001</v>
      </c>
      <c r="M458" s="1" t="s">
        <v>1363</v>
      </c>
      <c r="N458" s="8">
        <v>1963</v>
      </c>
      <c r="O458" s="8">
        <v>52.5</v>
      </c>
      <c r="P458" s="8" t="s">
        <v>4009</v>
      </c>
      <c r="Q4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8" s="8" t="s">
        <v>3956</v>
      </c>
      <c r="S458" s="8" t="s">
        <v>1941</v>
      </c>
      <c r="T458" s="8" t="s">
        <v>1382</v>
      </c>
      <c r="V458" s="1" t="s">
        <v>2589</v>
      </c>
      <c r="W458" s="8" t="s">
        <v>2647</v>
      </c>
      <c r="X458" s="19" t="s">
        <v>2718</v>
      </c>
      <c r="AA458" s="20">
        <v>439778.39</v>
      </c>
      <c r="AB458" s="12">
        <f t="shared" si="7"/>
        <v>26725.06</v>
      </c>
      <c r="AC458" s="17">
        <f>ROUND(1.65586^(2*EXP(-((Таблица1[[#This Row],[Площадь, кв.м]]/200)^2))-1),4)</f>
        <v>1.5483</v>
      </c>
      <c r="AD4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58" s="21">
        <v>1</v>
      </c>
      <c r="AG4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14896.227699999999</v>
      </c>
      <c r="AH458" s="34">
        <f>ROUND(Таблица1[[#This Row],[УПКС]]*Таблица1[[#This Row],[Площадь, кв.м]],2)</f>
        <v>782051.95</v>
      </c>
      <c r="AI458" s="14">
        <f>Таблица1[[#This Row],[Кадастровая стоимость, руб]]/Таблица1[[#This Row],[Действ. КС]]</f>
        <v>1.7782864455891068</v>
      </c>
      <c r="AJ458" s="20" t="s">
        <v>3996</v>
      </c>
      <c r="AK458" s="20" t="s">
        <v>3997</v>
      </c>
      <c r="AL458" s="20" t="s">
        <v>3998</v>
      </c>
      <c r="AM458" s="8" t="s">
        <v>3984</v>
      </c>
      <c r="AN458" s="8" t="s">
        <v>4036</v>
      </c>
      <c r="AO458" s="46" t="s">
        <v>4013</v>
      </c>
    </row>
    <row r="459" spans="1:41" x14ac:dyDescent="0.25">
      <c r="A459" s="1" t="s">
        <v>638</v>
      </c>
      <c r="B459" s="1" t="s">
        <v>17</v>
      </c>
      <c r="C459" s="1" t="s">
        <v>3981</v>
      </c>
      <c r="D459" s="1" t="s">
        <v>1281</v>
      </c>
      <c r="E459" s="16">
        <v>204002000000</v>
      </c>
      <c r="F459" s="16" t="s">
        <v>1005</v>
      </c>
      <c r="G459" s="8" t="s">
        <v>201</v>
      </c>
      <c r="H459" s="1">
        <v>2</v>
      </c>
      <c r="I459" s="1" t="s">
        <v>1351</v>
      </c>
      <c r="J459" s="1">
        <v>202</v>
      </c>
      <c r="K459" s="1" t="s">
        <v>1352</v>
      </c>
      <c r="L459" s="1">
        <v>61001002001</v>
      </c>
      <c r="M459" s="1" t="s">
        <v>1363</v>
      </c>
      <c r="N459" s="8">
        <v>1991</v>
      </c>
      <c r="O459" s="8">
        <v>56.8</v>
      </c>
      <c r="P459" s="8" t="s">
        <v>4009</v>
      </c>
      <c r="Q4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59" s="8" t="s">
        <v>3956</v>
      </c>
      <c r="S459" s="8" t="s">
        <v>1972</v>
      </c>
      <c r="T459" s="8" t="s">
        <v>1382</v>
      </c>
      <c r="V459" s="1" t="s">
        <v>2589</v>
      </c>
      <c r="W459" s="8" t="s">
        <v>2647</v>
      </c>
      <c r="X459" s="19" t="s">
        <v>2745</v>
      </c>
      <c r="AA459" s="20">
        <v>753497.93</v>
      </c>
      <c r="AB459" s="12">
        <f t="shared" si="7"/>
        <v>26725.06</v>
      </c>
      <c r="AC459" s="17">
        <f>ROUND(1.65586^(2*EXP(-((Таблица1[[#This Row],[Площадь, кв.м]]/200)^2))-1),4)</f>
        <v>1.5314000000000001</v>
      </c>
      <c r="AD4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459" s="21">
        <v>1</v>
      </c>
      <c r="AG4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33559.940600000002</v>
      </c>
      <c r="AH459" s="34">
        <f>ROUND(Таблица1[[#This Row],[УПКС]]*Таблица1[[#This Row],[Площадь, кв.м]],2)</f>
        <v>1906204.63</v>
      </c>
      <c r="AI459" s="14">
        <f>Таблица1[[#This Row],[Кадастровая стоимость, руб]]/Таблица1[[#This Row],[Действ. КС]]</f>
        <v>2.5298073877920273</v>
      </c>
      <c r="AJ459" s="20" t="s">
        <v>3996</v>
      </c>
      <c r="AK459" s="20" t="s">
        <v>3997</v>
      </c>
      <c r="AL459" s="20" t="s">
        <v>3998</v>
      </c>
      <c r="AM459" s="8" t="s">
        <v>3984</v>
      </c>
      <c r="AN459" s="8" t="s">
        <v>4036</v>
      </c>
      <c r="AO459" s="46" t="s">
        <v>4013</v>
      </c>
    </row>
    <row r="460" spans="1:41" x14ac:dyDescent="0.25">
      <c r="A460" s="1" t="s">
        <v>715</v>
      </c>
      <c r="B460" s="1" t="s">
        <v>17</v>
      </c>
      <c r="C460" s="1" t="s">
        <v>3981</v>
      </c>
      <c r="D460" s="1" t="s">
        <v>1281</v>
      </c>
      <c r="E460" s="16">
        <v>204002000000</v>
      </c>
      <c r="F460" s="16" t="s">
        <v>1005</v>
      </c>
      <c r="G460" s="8" t="s">
        <v>201</v>
      </c>
      <c r="H460" s="1">
        <v>2</v>
      </c>
      <c r="I460" s="1" t="s">
        <v>1351</v>
      </c>
      <c r="J460" s="1">
        <v>202</v>
      </c>
      <c r="K460" s="1" t="s">
        <v>1352</v>
      </c>
      <c r="L460" s="1">
        <v>61001002001</v>
      </c>
      <c r="M460" s="1" t="s">
        <v>1363</v>
      </c>
      <c r="N460" s="8">
        <v>1962</v>
      </c>
      <c r="O460" s="8">
        <v>66.900000000000006</v>
      </c>
      <c r="P460" s="8" t="s">
        <v>4009</v>
      </c>
      <c r="Q4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0" s="8" t="s">
        <v>3956</v>
      </c>
      <c r="S460" s="8" t="s">
        <v>2044</v>
      </c>
      <c r="T460" s="8" t="s">
        <v>1382</v>
      </c>
      <c r="V460" s="1" t="s">
        <v>2589</v>
      </c>
      <c r="W460" s="8" t="s">
        <v>2647</v>
      </c>
      <c r="X460" s="19" t="s">
        <v>2746</v>
      </c>
      <c r="AA460" s="20">
        <v>487648.33</v>
      </c>
      <c r="AB460" s="12">
        <f t="shared" si="7"/>
        <v>26725.06</v>
      </c>
      <c r="AC460" s="17">
        <f>ROUND(1.65586^(2*EXP(-((Таблица1[[#This Row],[Площадь, кв.м]]/200)^2))-1),4)</f>
        <v>1.4882</v>
      </c>
      <c r="AD4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60" s="21">
        <v>1</v>
      </c>
      <c r="AG4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14318.004300000001</v>
      </c>
      <c r="AH460" s="34">
        <f>ROUND(Таблица1[[#This Row],[УПКС]]*Таблица1[[#This Row],[Площадь, кв.м]],2)</f>
        <v>957874.49</v>
      </c>
      <c r="AI460" s="14">
        <f>Таблица1[[#This Row],[Кадастровая стоимость, руб]]/Таблица1[[#This Row],[Действ. КС]]</f>
        <v>1.9642730858936808</v>
      </c>
      <c r="AJ460" s="20" t="s">
        <v>3996</v>
      </c>
      <c r="AK460" s="20" t="s">
        <v>3997</v>
      </c>
      <c r="AL460" s="20" t="s">
        <v>3998</v>
      </c>
      <c r="AM460" s="8" t="s">
        <v>3984</v>
      </c>
      <c r="AN460" s="8" t="s">
        <v>4036</v>
      </c>
      <c r="AO460" s="46" t="s">
        <v>4013</v>
      </c>
    </row>
    <row r="461" spans="1:41" x14ac:dyDescent="0.25">
      <c r="A461" s="1" t="s">
        <v>645</v>
      </c>
      <c r="B461" s="1" t="s">
        <v>21</v>
      </c>
      <c r="C461" s="1" t="s">
        <v>3981</v>
      </c>
      <c r="D461" s="1" t="s">
        <v>1281</v>
      </c>
      <c r="E461" s="16">
        <v>204002000000</v>
      </c>
      <c r="F461" s="16" t="s">
        <v>1005</v>
      </c>
      <c r="G461" s="8" t="s">
        <v>201</v>
      </c>
      <c r="H461" s="1">
        <v>2</v>
      </c>
      <c r="I461" s="1" t="s">
        <v>1351</v>
      </c>
      <c r="J461" s="1">
        <v>202</v>
      </c>
      <c r="K461" s="1" t="s">
        <v>1352</v>
      </c>
      <c r="L461" s="1">
        <v>61001002001</v>
      </c>
      <c r="M461" s="1" t="s">
        <v>1363</v>
      </c>
      <c r="N461" s="8">
        <v>1950</v>
      </c>
      <c r="O461" s="8">
        <v>57.8</v>
      </c>
      <c r="P461" s="8" t="s">
        <v>4009</v>
      </c>
      <c r="Q4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1" s="8" t="s">
        <v>3956</v>
      </c>
      <c r="S461" s="8" t="s">
        <v>1979</v>
      </c>
      <c r="T461" s="8" t="s">
        <v>1382</v>
      </c>
      <c r="V461" s="1" t="s">
        <v>2589</v>
      </c>
      <c r="W461" s="8" t="s">
        <v>2647</v>
      </c>
      <c r="X461" s="19" t="s">
        <v>2711</v>
      </c>
      <c r="AA461" s="20">
        <v>484271.84</v>
      </c>
      <c r="AB461" s="12">
        <f t="shared" si="7"/>
        <v>26725.06</v>
      </c>
      <c r="AC461" s="17">
        <f>ROUND(1.65586^(2*EXP(-((Таблица1[[#This Row],[Площадь, кв.м]]/200)^2))-1),4)</f>
        <v>1.5273000000000001</v>
      </c>
      <c r="AD4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461" s="21">
        <v>1</v>
      </c>
      <c r="AG4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13061.498900000001</v>
      </c>
      <c r="AH461" s="34">
        <f>ROUND(Таблица1[[#This Row],[УПКС]]*Таблица1[[#This Row],[Площадь, кв.м]],2)</f>
        <v>754954.64</v>
      </c>
      <c r="AI461" s="14">
        <f>Таблица1[[#This Row],[Кадастровая стоимость, руб]]/Таблица1[[#This Row],[Действ. КС]]</f>
        <v>1.5589480486827398</v>
      </c>
      <c r="AJ461" s="20" t="s">
        <v>3996</v>
      </c>
      <c r="AK461" s="20" t="s">
        <v>3997</v>
      </c>
      <c r="AL461" s="20" t="s">
        <v>3998</v>
      </c>
      <c r="AM461" s="8" t="s">
        <v>3984</v>
      </c>
      <c r="AN461" s="8" t="s">
        <v>4036</v>
      </c>
      <c r="AO461" s="46" t="s">
        <v>4013</v>
      </c>
    </row>
    <row r="462" spans="1:41" x14ac:dyDescent="0.25">
      <c r="A462" s="1" t="s">
        <v>950</v>
      </c>
      <c r="B462" s="1" t="s">
        <v>21</v>
      </c>
      <c r="C462" s="1" t="s">
        <v>3981</v>
      </c>
      <c r="D462" s="1" t="s">
        <v>1281</v>
      </c>
      <c r="E462" s="16">
        <v>204002000000</v>
      </c>
      <c r="F462" s="16" t="s">
        <v>1005</v>
      </c>
      <c r="G462" s="8" t="s">
        <v>201</v>
      </c>
      <c r="H462" s="1">
        <v>2</v>
      </c>
      <c r="I462" s="1" t="s">
        <v>1351</v>
      </c>
      <c r="J462" s="1">
        <v>202</v>
      </c>
      <c r="K462" s="1" t="s">
        <v>1352</v>
      </c>
      <c r="L462" s="1">
        <v>61001002001</v>
      </c>
      <c r="M462" s="1" t="s">
        <v>1363</v>
      </c>
      <c r="N462" s="8">
        <v>2007</v>
      </c>
      <c r="O462" s="8">
        <v>115.6</v>
      </c>
      <c r="P462" s="8" t="s">
        <v>4009</v>
      </c>
      <c r="Q4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2" s="8" t="s">
        <v>3956</v>
      </c>
      <c r="S462" s="8" t="s">
        <v>2108</v>
      </c>
      <c r="T462" s="8" t="s">
        <v>1382</v>
      </c>
      <c r="V462" s="1" t="s">
        <v>2589</v>
      </c>
      <c r="W462" s="8" t="s">
        <v>2647</v>
      </c>
      <c r="X462" s="19" t="s">
        <v>2712</v>
      </c>
      <c r="AA462" s="20">
        <v>2429915.83</v>
      </c>
      <c r="AB462" s="12">
        <f t="shared" si="7"/>
        <v>26725.06</v>
      </c>
      <c r="AC462" s="17">
        <f>ROUND(1.65586^(2*EXP(-((Таблица1[[#This Row],[Площадь, кв.м]]/200)^2))-1),4)</f>
        <v>1.2434000000000001</v>
      </c>
      <c r="AD4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462" s="21">
        <v>1</v>
      </c>
      <c r="AG4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32565.340800000002</v>
      </c>
      <c r="AH462" s="34">
        <f>ROUND(Таблица1[[#This Row],[УПКС]]*Таблица1[[#This Row],[Площадь, кв.м]],2)</f>
        <v>3764553.4</v>
      </c>
      <c r="AI462" s="14">
        <f>Таблица1[[#This Row],[Кадастровая стоимость, руб]]/Таблица1[[#This Row],[Действ. КС]]</f>
        <v>1.5492525928356951</v>
      </c>
      <c r="AJ462" s="20" t="s">
        <v>3996</v>
      </c>
      <c r="AK462" s="20" t="s">
        <v>3997</v>
      </c>
      <c r="AL462" s="20" t="s">
        <v>3998</v>
      </c>
      <c r="AM462" s="8" t="s">
        <v>3984</v>
      </c>
      <c r="AN462" s="8" t="s">
        <v>4036</v>
      </c>
      <c r="AO462" s="46" t="s">
        <v>4013</v>
      </c>
    </row>
    <row r="463" spans="1:41" x14ac:dyDescent="0.25">
      <c r="A463" s="1" t="s">
        <v>780</v>
      </c>
      <c r="B463" s="1" t="s">
        <v>56</v>
      </c>
      <c r="C463" s="1" t="s">
        <v>3981</v>
      </c>
      <c r="D463" s="1" t="s">
        <v>1281</v>
      </c>
      <c r="E463" s="16">
        <v>204002000000</v>
      </c>
      <c r="F463" s="16" t="s">
        <v>1005</v>
      </c>
      <c r="G463" s="8" t="s">
        <v>201</v>
      </c>
      <c r="H463" s="1">
        <v>2</v>
      </c>
      <c r="I463" s="1" t="s">
        <v>1351</v>
      </c>
      <c r="J463" s="1">
        <v>202</v>
      </c>
      <c r="K463" s="1" t="s">
        <v>1352</v>
      </c>
      <c r="L463" s="1">
        <v>61001002001</v>
      </c>
      <c r="M463" s="1" t="s">
        <v>1363</v>
      </c>
      <c r="N463" s="8">
        <v>1967</v>
      </c>
      <c r="O463" s="8">
        <v>76.099999999999994</v>
      </c>
      <c r="P463" s="8" t="s">
        <v>4009</v>
      </c>
      <c r="Q4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3" s="8" t="s">
        <v>3956</v>
      </c>
      <c r="S463" s="8" t="s">
        <v>2108</v>
      </c>
      <c r="T463" s="8" t="s">
        <v>1382</v>
      </c>
      <c r="V463" s="1" t="s">
        <v>2589</v>
      </c>
      <c r="W463" s="8" t="s">
        <v>2647</v>
      </c>
      <c r="X463" s="19" t="s">
        <v>2712</v>
      </c>
      <c r="AA463" s="20">
        <v>4549762.54</v>
      </c>
      <c r="AB463" s="12">
        <f t="shared" si="7"/>
        <v>26725.06</v>
      </c>
      <c r="AC463" s="17">
        <f>ROUND(1.65586^(2*EXP(-((Таблица1[[#This Row],[Площадь, кв.м]]/200)^2))-1),4)</f>
        <v>1.4454</v>
      </c>
      <c r="AD4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0.38</v>
      </c>
      <c r="AF463" s="21">
        <v>1</v>
      </c>
      <c r="AG4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14678.7927</v>
      </c>
      <c r="AH463" s="34">
        <f>ROUND(Таблица1[[#This Row],[УПКС]]*Таблица1[[#This Row],[Площадь, кв.м]],2)</f>
        <v>1117056.1200000001</v>
      </c>
      <c r="AI463" s="14">
        <f>Таблица1[[#This Row],[Кадастровая стоимость, руб]]/Таблица1[[#This Row],[Действ. КС]]</f>
        <v>0.24551965298830741</v>
      </c>
      <c r="AJ463" s="20" t="s">
        <v>3996</v>
      </c>
      <c r="AK463" s="20" t="s">
        <v>3997</v>
      </c>
      <c r="AL463" s="20" t="s">
        <v>3998</v>
      </c>
      <c r="AM463" s="8" t="s">
        <v>3984</v>
      </c>
      <c r="AN463" s="8" t="s">
        <v>4036</v>
      </c>
      <c r="AO463" s="46" t="s">
        <v>4013</v>
      </c>
    </row>
    <row r="464" spans="1:41" x14ac:dyDescent="0.25">
      <c r="A464" s="1" t="s">
        <v>842</v>
      </c>
      <c r="B464" s="1" t="s">
        <v>17</v>
      </c>
      <c r="C464" s="1" t="s">
        <v>3981</v>
      </c>
      <c r="D464" s="1" t="s">
        <v>1281</v>
      </c>
      <c r="E464" s="16">
        <v>204002000000</v>
      </c>
      <c r="F464" s="16" t="s">
        <v>1005</v>
      </c>
      <c r="G464" s="8" t="s">
        <v>201</v>
      </c>
      <c r="H464" s="1">
        <v>2</v>
      </c>
      <c r="I464" s="1" t="s">
        <v>1351</v>
      </c>
      <c r="J464" s="1">
        <v>202</v>
      </c>
      <c r="K464" s="1" t="s">
        <v>1352</v>
      </c>
      <c r="L464" s="1">
        <v>61001002001</v>
      </c>
      <c r="M464" s="1" t="s">
        <v>1363</v>
      </c>
      <c r="N464" s="8">
        <v>1965</v>
      </c>
      <c r="O464" s="8">
        <v>87.4</v>
      </c>
      <c r="P464" s="8" t="s">
        <v>4009</v>
      </c>
      <c r="Q4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4" s="8" t="s">
        <v>3956</v>
      </c>
      <c r="S464" s="8" t="s">
        <v>2163</v>
      </c>
      <c r="T464" s="8" t="s">
        <v>1382</v>
      </c>
      <c r="V464" s="1" t="s">
        <v>2589</v>
      </c>
      <c r="W464" s="8" t="s">
        <v>2647</v>
      </c>
      <c r="X464" s="19" t="s">
        <v>2810</v>
      </c>
      <c r="AA464" s="20">
        <v>637077.19999999995</v>
      </c>
      <c r="AB464" s="12">
        <f t="shared" si="7"/>
        <v>26725.06</v>
      </c>
      <c r="AC464" s="17">
        <f>ROUND(1.65586^(2*EXP(-((Таблица1[[#This Row],[Площадь, кв.м]]/200)^2))-1),4)</f>
        <v>1.3895</v>
      </c>
      <c r="AD4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464" s="21">
        <v>1</v>
      </c>
      <c r="AG4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13739.754199999999</v>
      </c>
      <c r="AH464" s="34">
        <f>ROUND(Таблица1[[#This Row],[УПКС]]*Таблица1[[#This Row],[Площадь, кв.м]],2)</f>
        <v>1200854.52</v>
      </c>
      <c r="AI464" s="14">
        <f>Таблица1[[#This Row],[Кадастровая стоимость, руб]]/Таблица1[[#This Row],[Действ. КС]]</f>
        <v>1.8849434887953926</v>
      </c>
      <c r="AJ464" s="20" t="s">
        <v>3996</v>
      </c>
      <c r="AK464" s="20" t="s">
        <v>3997</v>
      </c>
      <c r="AL464" s="20" t="s">
        <v>3998</v>
      </c>
      <c r="AM464" s="8" t="s">
        <v>3984</v>
      </c>
      <c r="AN464" s="8" t="s">
        <v>4036</v>
      </c>
      <c r="AO464" s="46" t="s">
        <v>4013</v>
      </c>
    </row>
    <row r="465" spans="1:41" x14ac:dyDescent="0.25">
      <c r="A465" s="1" t="s">
        <v>1034</v>
      </c>
      <c r="B465" s="1" t="s">
        <v>19</v>
      </c>
      <c r="C465" s="1" t="s">
        <v>3981</v>
      </c>
      <c r="D465" s="1" t="s">
        <v>1281</v>
      </c>
      <c r="E465" s="16">
        <v>204002000000</v>
      </c>
      <c r="F465" s="16" t="s">
        <v>1005</v>
      </c>
      <c r="G465" s="8" t="s">
        <v>201</v>
      </c>
      <c r="H465" s="1">
        <v>2</v>
      </c>
      <c r="I465" s="1" t="s">
        <v>1351</v>
      </c>
      <c r="J465" s="1">
        <v>202</v>
      </c>
      <c r="K465" s="1" t="s">
        <v>1352</v>
      </c>
      <c r="L465" s="1">
        <v>61001002001</v>
      </c>
      <c r="M465" s="1" t="s">
        <v>1363</v>
      </c>
      <c r="N465" s="8">
        <v>1976</v>
      </c>
      <c r="O465" s="8">
        <v>162</v>
      </c>
      <c r="P465" s="8" t="s">
        <v>4009</v>
      </c>
      <c r="Q46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5" s="8" t="s">
        <v>3956</v>
      </c>
      <c r="S465" s="8" t="s">
        <v>2350</v>
      </c>
      <c r="T465" s="8" t="s">
        <v>1382</v>
      </c>
      <c r="V465" s="1" t="s">
        <v>2589</v>
      </c>
      <c r="W465" s="8" t="s">
        <v>2647</v>
      </c>
      <c r="X465" s="19" t="s">
        <v>2724</v>
      </c>
      <c r="AA465" s="20">
        <v>1167512.7</v>
      </c>
      <c r="AB465" s="12">
        <f t="shared" si="7"/>
        <v>26725.06</v>
      </c>
      <c r="AC465" s="17">
        <f>ROUND(1.65586^(2*EXP(-((Таблица1[[#This Row],[Площадь, кв.м]]/200)^2))-1),4)</f>
        <v>1.0192000000000001</v>
      </c>
      <c r="AD4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0.53</v>
      </c>
      <c r="AF465" s="21">
        <v>1</v>
      </c>
      <c r="AG4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14436.236000000001</v>
      </c>
      <c r="AH465" s="34">
        <f>ROUND(Таблица1[[#This Row],[УПКС]]*Таблица1[[#This Row],[Площадь, кв.м]],2)</f>
        <v>2338670.23</v>
      </c>
      <c r="AI465" s="14">
        <f>Таблица1[[#This Row],[Кадастровая стоимость, руб]]/Таблица1[[#This Row],[Действ. КС]]</f>
        <v>2.0031218761046454</v>
      </c>
      <c r="AJ465" s="20" t="s">
        <v>3996</v>
      </c>
      <c r="AK465" s="20" t="s">
        <v>3997</v>
      </c>
      <c r="AL465" s="20" t="s">
        <v>3998</v>
      </c>
      <c r="AM465" s="8" t="s">
        <v>3984</v>
      </c>
      <c r="AN465" s="8" t="s">
        <v>4036</v>
      </c>
      <c r="AO465" s="46" t="s">
        <v>4013</v>
      </c>
    </row>
    <row r="466" spans="1:41" x14ac:dyDescent="0.25">
      <c r="A466" s="1" t="s">
        <v>474</v>
      </c>
      <c r="B466" s="1" t="s">
        <v>17</v>
      </c>
      <c r="C466" s="1" t="s">
        <v>3981</v>
      </c>
      <c r="D466" s="1" t="s">
        <v>1281</v>
      </c>
      <c r="E466" s="16">
        <v>204002000000</v>
      </c>
      <c r="F466" s="16" t="s">
        <v>1005</v>
      </c>
      <c r="G466" s="8" t="s">
        <v>201</v>
      </c>
      <c r="H466" s="1">
        <v>2</v>
      </c>
      <c r="I466" s="1" t="s">
        <v>1351</v>
      </c>
      <c r="J466" s="1">
        <v>202</v>
      </c>
      <c r="K466" s="1" t="s">
        <v>1352</v>
      </c>
      <c r="L466" s="1">
        <v>61001002001</v>
      </c>
      <c r="M466" s="1" t="s">
        <v>1363</v>
      </c>
      <c r="N466" s="8">
        <v>1972</v>
      </c>
      <c r="O466" s="8">
        <v>26.3</v>
      </c>
      <c r="P466" s="8" t="s">
        <v>4009</v>
      </c>
      <c r="Q46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6" s="8" t="s">
        <v>3956</v>
      </c>
      <c r="S466" s="8" t="s">
        <v>1816</v>
      </c>
      <c r="T466" s="8" t="s">
        <v>1382</v>
      </c>
      <c r="V466" s="1" t="s">
        <v>2589</v>
      </c>
      <c r="W466" s="8" t="s">
        <v>2647</v>
      </c>
      <c r="X466" s="19" t="s">
        <v>2745</v>
      </c>
      <c r="Y466" s="8" t="s">
        <v>2586</v>
      </c>
      <c r="Z466" s="8" t="s">
        <v>2935</v>
      </c>
      <c r="AA466" s="20">
        <v>255557.32</v>
      </c>
      <c r="AB466" s="12">
        <f t="shared" si="7"/>
        <v>26725.06</v>
      </c>
      <c r="AC466" s="17">
        <f>ROUND(1.65586^(2*EXP(-((Таблица1[[#This Row],[Площадь, кв.м]]/200)^2))-1),4)</f>
        <v>1.6274999999999999</v>
      </c>
      <c r="AD4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0.43</v>
      </c>
      <c r="AF466" s="21">
        <v>1</v>
      </c>
      <c r="AG4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18702.865099999999</v>
      </c>
      <c r="AH466" s="34">
        <f>ROUND(Таблица1[[#This Row],[УПКС]]*Таблица1[[#This Row],[Площадь, кв.м]],2)</f>
        <v>491885.35</v>
      </c>
      <c r="AI466" s="14">
        <f>Таблица1[[#This Row],[Кадастровая стоимость, руб]]/Таблица1[[#This Row],[Действ. КС]]</f>
        <v>1.9247554716883084</v>
      </c>
      <c r="AJ466" s="20" t="s">
        <v>3996</v>
      </c>
      <c r="AK466" s="20" t="s">
        <v>3997</v>
      </c>
      <c r="AL466" s="20" t="s">
        <v>3998</v>
      </c>
      <c r="AM466" s="8" t="s">
        <v>3984</v>
      </c>
      <c r="AN466" s="8" t="s">
        <v>4036</v>
      </c>
      <c r="AO466" s="46" t="s">
        <v>4013</v>
      </c>
    </row>
    <row r="467" spans="1:41" x14ac:dyDescent="0.25">
      <c r="A467" s="1" t="s">
        <v>637</v>
      </c>
      <c r="B467" s="1" t="s">
        <v>21</v>
      </c>
      <c r="C467" s="1" t="s">
        <v>3981</v>
      </c>
      <c r="D467" s="1" t="s">
        <v>1281</v>
      </c>
      <c r="E467" s="16">
        <v>204002000000</v>
      </c>
      <c r="F467" s="16" t="s">
        <v>1005</v>
      </c>
      <c r="G467" s="8" t="s">
        <v>201</v>
      </c>
      <c r="H467" s="1">
        <v>2</v>
      </c>
      <c r="I467" s="1" t="s">
        <v>1351</v>
      </c>
      <c r="J467" s="1">
        <v>202</v>
      </c>
      <c r="K467" s="1" t="s">
        <v>1352</v>
      </c>
      <c r="L467" s="1">
        <v>61001002001</v>
      </c>
      <c r="M467" s="1" t="s">
        <v>1363</v>
      </c>
      <c r="N467" s="8">
        <v>1935</v>
      </c>
      <c r="O467" s="8">
        <v>56.7</v>
      </c>
      <c r="P467" s="8" t="s">
        <v>4009</v>
      </c>
      <c r="Q46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7" s="8" t="s">
        <v>3956</v>
      </c>
      <c r="S467" s="8" t="s">
        <v>1971</v>
      </c>
      <c r="T467" s="8" t="s">
        <v>1382</v>
      </c>
      <c r="U467" s="18"/>
      <c r="V467" s="1" t="s">
        <v>2589</v>
      </c>
      <c r="W467" s="8" t="s">
        <v>2647</v>
      </c>
      <c r="X467" s="19" t="s">
        <v>2710</v>
      </c>
      <c r="AA467" s="20">
        <v>475055.59</v>
      </c>
      <c r="AB467" s="12">
        <f t="shared" si="7"/>
        <v>26725.06</v>
      </c>
      <c r="AC467" s="17">
        <f>ROUND(1.65586^(2*EXP(-((Таблица1[[#This Row],[Площадь, кв.м]]/200)^2))-1),4)</f>
        <v>1.5318000000000001</v>
      </c>
      <c r="AD4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67" s="21">
        <v>1</v>
      </c>
      <c r="AG4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12281.2341</v>
      </c>
      <c r="AH467" s="34">
        <f>ROUND(Таблица1[[#This Row],[УПКС]]*Таблица1[[#This Row],[Площадь, кв.м]],2)</f>
        <v>696345.97</v>
      </c>
      <c r="AI467" s="14">
        <f>Таблица1[[#This Row],[Кадастровая стоимость, руб]]/Таблица1[[#This Row],[Действ. КС]]</f>
        <v>1.4658199685641</v>
      </c>
      <c r="AJ467" s="20" t="s">
        <v>3996</v>
      </c>
      <c r="AK467" s="20" t="s">
        <v>3997</v>
      </c>
      <c r="AL467" s="20" t="s">
        <v>3998</v>
      </c>
      <c r="AM467" s="8" t="s">
        <v>3984</v>
      </c>
      <c r="AN467" s="8" t="s">
        <v>4036</v>
      </c>
      <c r="AO467" s="46" t="s">
        <v>4013</v>
      </c>
    </row>
    <row r="468" spans="1:41" x14ac:dyDescent="0.25">
      <c r="A468" s="1" t="s">
        <v>642</v>
      </c>
      <c r="B468" s="1" t="s">
        <v>17</v>
      </c>
      <c r="C468" s="1" t="s">
        <v>3981</v>
      </c>
      <c r="D468" s="1" t="s">
        <v>1281</v>
      </c>
      <c r="E468" s="16">
        <v>204002000000</v>
      </c>
      <c r="F468" s="16" t="s">
        <v>1005</v>
      </c>
      <c r="G468" s="8" t="s">
        <v>201</v>
      </c>
      <c r="H468" s="1">
        <v>2</v>
      </c>
      <c r="I468" s="1" t="s">
        <v>1351</v>
      </c>
      <c r="J468" s="1">
        <v>202</v>
      </c>
      <c r="K468" s="1" t="s">
        <v>1352</v>
      </c>
      <c r="L468" s="1">
        <v>61001002001</v>
      </c>
      <c r="M468" s="1" t="s">
        <v>1363</v>
      </c>
      <c r="N468" s="8">
        <v>1980</v>
      </c>
      <c r="O468" s="8">
        <v>57.6</v>
      </c>
      <c r="P468" s="8" t="s">
        <v>4009</v>
      </c>
      <c r="Q4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8" s="8" t="s">
        <v>3956</v>
      </c>
      <c r="S468" s="8" t="s">
        <v>1976</v>
      </c>
      <c r="T468" s="8" t="s">
        <v>1382</v>
      </c>
      <c r="V468" s="1" t="s">
        <v>2589</v>
      </c>
      <c r="W468" s="8" t="s">
        <v>2647</v>
      </c>
      <c r="X468" s="19" t="s">
        <v>2729</v>
      </c>
      <c r="AA468" s="20">
        <v>482596.16</v>
      </c>
      <c r="AB468" s="12">
        <f t="shared" si="7"/>
        <v>26725.06</v>
      </c>
      <c r="AC468" s="17">
        <f>ROUND(1.65586^(2*EXP(-((Таблица1[[#This Row],[Площадь, кв.м]]/200)^2))-1),4)</f>
        <v>1.5281</v>
      </c>
      <c r="AD4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0.62</v>
      </c>
      <c r="AF468" s="21">
        <v>1</v>
      </c>
      <c r="AG4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25319.909800000001</v>
      </c>
      <c r="AH468" s="34">
        <f>ROUND(Таблица1[[#This Row],[УПКС]]*Таблица1[[#This Row],[Площадь, кв.м]],2)</f>
        <v>1458426.8</v>
      </c>
      <c r="AI468" s="14">
        <f>Таблица1[[#This Row],[Кадастровая стоимость, руб]]/Таблица1[[#This Row],[Действ. КС]]</f>
        <v>3.0220439383521001</v>
      </c>
      <c r="AJ468" s="20" t="s">
        <v>3996</v>
      </c>
      <c r="AK468" s="20" t="s">
        <v>3997</v>
      </c>
      <c r="AL468" s="20" t="s">
        <v>3998</v>
      </c>
      <c r="AM468" s="8" t="s">
        <v>3984</v>
      </c>
      <c r="AN468" s="8" t="s">
        <v>4036</v>
      </c>
      <c r="AO468" s="46" t="s">
        <v>4013</v>
      </c>
    </row>
    <row r="469" spans="1:41" x14ac:dyDescent="0.25">
      <c r="A469" s="1" t="s">
        <v>591</v>
      </c>
      <c r="B469" s="1" t="s">
        <v>17</v>
      </c>
      <c r="C469" s="1" t="s">
        <v>3981</v>
      </c>
      <c r="D469" s="1" t="s">
        <v>1281</v>
      </c>
      <c r="E469" s="16">
        <v>204002000000</v>
      </c>
      <c r="F469" s="16" t="s">
        <v>1005</v>
      </c>
      <c r="G469" s="8" t="s">
        <v>201</v>
      </c>
      <c r="H469" s="1">
        <v>2</v>
      </c>
      <c r="I469" s="1" t="s">
        <v>1351</v>
      </c>
      <c r="J469" s="1">
        <v>202</v>
      </c>
      <c r="K469" s="1" t="s">
        <v>1352</v>
      </c>
      <c r="L469" s="1">
        <v>61001002001</v>
      </c>
      <c r="M469" s="1" t="s">
        <v>1363</v>
      </c>
      <c r="N469" s="8">
        <v>1938</v>
      </c>
      <c r="O469" s="8">
        <v>50.9</v>
      </c>
      <c r="P469" s="8" t="s">
        <v>4009</v>
      </c>
      <c r="Q4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69" s="8" t="s">
        <v>3956</v>
      </c>
      <c r="S469" s="8" t="s">
        <v>1926</v>
      </c>
      <c r="T469" s="8" t="s">
        <v>1382</v>
      </c>
      <c r="U469" s="18"/>
      <c r="V469" s="1" t="s">
        <v>2589</v>
      </c>
      <c r="W469" s="8" t="s">
        <v>2647</v>
      </c>
      <c r="X469" s="19" t="s">
        <v>2706</v>
      </c>
      <c r="AA469" s="20">
        <v>426375.62</v>
      </c>
      <c r="AB469" s="12">
        <f t="shared" si="7"/>
        <v>26725.06</v>
      </c>
      <c r="AC469" s="17">
        <f>ROUND(1.65586^(2*EXP(-((Таблица1[[#This Row],[Площадь, кв.м]]/200)^2))-1),4)</f>
        <v>1.5544</v>
      </c>
      <c r="AD4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69" s="21">
        <v>1</v>
      </c>
      <c r="AG4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12462.43</v>
      </c>
      <c r="AH469" s="34">
        <f>ROUND(Таблица1[[#This Row],[УПКС]]*Таблица1[[#This Row],[Площадь, кв.м]],2)</f>
        <v>634337.68999999994</v>
      </c>
      <c r="AI469" s="14">
        <f>Таблица1[[#This Row],[Кадастровая стоимость, руб]]/Таблица1[[#This Row],[Действ. КС]]</f>
        <v>1.4877438114308692</v>
      </c>
      <c r="AJ469" s="20" t="s">
        <v>3996</v>
      </c>
      <c r="AK469" s="20" t="s">
        <v>3997</v>
      </c>
      <c r="AL469" s="20" t="s">
        <v>3998</v>
      </c>
      <c r="AM469" s="8" t="s">
        <v>3984</v>
      </c>
      <c r="AN469" s="8" t="s">
        <v>4036</v>
      </c>
      <c r="AO469" s="46" t="s">
        <v>4013</v>
      </c>
    </row>
    <row r="470" spans="1:41" x14ac:dyDescent="0.25">
      <c r="A470" s="1" t="s">
        <v>512</v>
      </c>
      <c r="B470" s="1" t="s">
        <v>17</v>
      </c>
      <c r="C470" s="1" t="s">
        <v>3981</v>
      </c>
      <c r="D470" s="1" t="s">
        <v>1281</v>
      </c>
      <c r="E470" s="16">
        <v>204002000000</v>
      </c>
      <c r="F470" s="16" t="s">
        <v>1005</v>
      </c>
      <c r="G470" s="8" t="s">
        <v>201</v>
      </c>
      <c r="H470" s="1">
        <v>2</v>
      </c>
      <c r="I470" s="1" t="s">
        <v>1351</v>
      </c>
      <c r="J470" s="1">
        <v>202</v>
      </c>
      <c r="K470" s="1" t="s">
        <v>1352</v>
      </c>
      <c r="L470" s="1">
        <v>61001002001</v>
      </c>
      <c r="M470" s="1" t="s">
        <v>1363</v>
      </c>
      <c r="N470" s="8">
        <v>1969</v>
      </c>
      <c r="O470" s="8">
        <v>38.200000000000003</v>
      </c>
      <c r="P470" s="8" t="s">
        <v>4009</v>
      </c>
      <c r="Q4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0" s="8" t="s">
        <v>3956</v>
      </c>
      <c r="S470" s="8" t="s">
        <v>1852</v>
      </c>
      <c r="T470" s="8" t="s">
        <v>1382</v>
      </c>
      <c r="V470" s="1" t="s">
        <v>2589</v>
      </c>
      <c r="W470" s="8" t="s">
        <v>2647</v>
      </c>
      <c r="X470" s="19" t="s">
        <v>2758</v>
      </c>
      <c r="AA470" s="20">
        <v>319991.14</v>
      </c>
      <c r="AB470" s="12">
        <f t="shared" si="7"/>
        <v>26725.06</v>
      </c>
      <c r="AC470" s="17">
        <f>ROUND(1.65586^(2*EXP(-((Таблица1[[#This Row],[Площадь, кв.м]]/200)^2))-1),4)</f>
        <v>1.5971</v>
      </c>
      <c r="AD4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0.39</v>
      </c>
      <c r="AF470" s="21">
        <v>1</v>
      </c>
      <c r="AG4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16646.2114</v>
      </c>
      <c r="AH470" s="34">
        <f>ROUND(Таблица1[[#This Row],[УПКС]]*Таблица1[[#This Row],[Площадь, кв.м]],2)</f>
        <v>635885.28</v>
      </c>
      <c r="AI470" s="14">
        <f>Таблица1[[#This Row],[Кадастровая стоимость, руб]]/Таблица1[[#This Row],[Действ. КС]]</f>
        <v>1.9871965205036615</v>
      </c>
      <c r="AJ470" s="20" t="s">
        <v>3996</v>
      </c>
      <c r="AK470" s="20" t="s">
        <v>3997</v>
      </c>
      <c r="AL470" s="20" t="s">
        <v>3998</v>
      </c>
      <c r="AM470" s="8" t="s">
        <v>3984</v>
      </c>
      <c r="AN470" s="8" t="s">
        <v>4036</v>
      </c>
      <c r="AO470" s="46" t="s">
        <v>4013</v>
      </c>
    </row>
    <row r="471" spans="1:41" x14ac:dyDescent="0.25">
      <c r="A471" s="1" t="s">
        <v>592</v>
      </c>
      <c r="B471" s="1" t="s">
        <v>17</v>
      </c>
      <c r="C471" s="1" t="s">
        <v>3981</v>
      </c>
      <c r="D471" s="1" t="s">
        <v>1281</v>
      </c>
      <c r="E471" s="16">
        <v>204002000000</v>
      </c>
      <c r="F471" s="16" t="s">
        <v>1005</v>
      </c>
      <c r="G471" s="8" t="s">
        <v>201</v>
      </c>
      <c r="H471" s="1">
        <v>2</v>
      </c>
      <c r="I471" s="1" t="s">
        <v>1351</v>
      </c>
      <c r="J471" s="1">
        <v>202</v>
      </c>
      <c r="K471" s="1" t="s">
        <v>1352</v>
      </c>
      <c r="L471" s="1">
        <v>61001002001</v>
      </c>
      <c r="M471" s="1" t="s">
        <v>1363</v>
      </c>
      <c r="N471" s="8">
        <v>1940</v>
      </c>
      <c r="O471" s="8">
        <v>51</v>
      </c>
      <c r="P471" s="8" t="s">
        <v>4009</v>
      </c>
      <c r="Q4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1" s="8" t="s">
        <v>3956</v>
      </c>
      <c r="S471" s="8" t="s">
        <v>1927</v>
      </c>
      <c r="T471" s="8" t="s">
        <v>1382</v>
      </c>
      <c r="U471" s="18"/>
      <c r="V471" s="1" t="s">
        <v>2589</v>
      </c>
      <c r="W471" s="8" t="s">
        <v>2647</v>
      </c>
      <c r="X471" s="19" t="s">
        <v>2719</v>
      </c>
      <c r="AA471" s="20">
        <v>1090395.3</v>
      </c>
      <c r="AB471" s="12">
        <f t="shared" si="7"/>
        <v>26725.06</v>
      </c>
      <c r="AC471" s="17">
        <f>ROUND(1.65586^(2*EXP(-((Таблица1[[#This Row],[Площадь, кв.м]]/200)^2))-1),4)</f>
        <v>1.554</v>
      </c>
      <c r="AD4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71" s="21">
        <v>1</v>
      </c>
      <c r="AG4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12459.223</v>
      </c>
      <c r="AH471" s="34">
        <f>ROUND(Таблица1[[#This Row],[УПКС]]*Таблица1[[#This Row],[Площадь, кв.м]],2)</f>
        <v>635420.37</v>
      </c>
      <c r="AI471" s="14">
        <f>Таблица1[[#This Row],[Кадастровая стоимость, руб]]/Таблица1[[#This Row],[Действ. КС]]</f>
        <v>0.58274312994562616</v>
      </c>
      <c r="AJ471" s="20" t="s">
        <v>3996</v>
      </c>
      <c r="AK471" s="20" t="s">
        <v>3997</v>
      </c>
      <c r="AL471" s="20" t="s">
        <v>3998</v>
      </c>
      <c r="AM471" s="8" t="s">
        <v>3984</v>
      </c>
      <c r="AN471" s="8" t="s">
        <v>4036</v>
      </c>
      <c r="AO471" s="46" t="s">
        <v>4013</v>
      </c>
    </row>
    <row r="472" spans="1:41" x14ac:dyDescent="0.25">
      <c r="A472" s="1" t="s">
        <v>944</v>
      </c>
      <c r="B472" s="1" t="s">
        <v>21</v>
      </c>
      <c r="C472" s="1" t="s">
        <v>3981</v>
      </c>
      <c r="D472" s="1" t="s">
        <v>1281</v>
      </c>
      <c r="E472" s="16">
        <v>204002000000</v>
      </c>
      <c r="F472" s="16" t="s">
        <v>1005</v>
      </c>
      <c r="G472" s="8" t="s">
        <v>201</v>
      </c>
      <c r="H472" s="1">
        <v>2</v>
      </c>
      <c r="I472" s="1" t="s">
        <v>1351</v>
      </c>
      <c r="J472" s="1">
        <v>202</v>
      </c>
      <c r="K472" s="1" t="s">
        <v>1352</v>
      </c>
      <c r="L472" s="1">
        <v>61001002001</v>
      </c>
      <c r="M472" s="1" t="s">
        <v>1363</v>
      </c>
      <c r="N472" s="8">
        <v>1995</v>
      </c>
      <c r="O472" s="8">
        <v>113.8</v>
      </c>
      <c r="P472" s="8" t="s">
        <v>4009</v>
      </c>
      <c r="Q4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2" s="8" t="s">
        <v>3956</v>
      </c>
      <c r="S472" s="8" t="s">
        <v>2263</v>
      </c>
      <c r="T472" s="8" t="s">
        <v>1382</v>
      </c>
      <c r="V472" s="1" t="s">
        <v>2589</v>
      </c>
      <c r="W472" s="8" t="s">
        <v>2647</v>
      </c>
      <c r="X472" s="19" t="s">
        <v>2722</v>
      </c>
      <c r="AA472" s="20">
        <v>1571624.09</v>
      </c>
      <c r="AB472" s="12">
        <f t="shared" si="7"/>
        <v>26725.06</v>
      </c>
      <c r="AC472" s="17">
        <f>ROUND(1.65586^(2*EXP(-((Таблица1[[#This Row],[Площадь, кв.м]]/200)^2))-1),4)</f>
        <v>1.2527999999999999</v>
      </c>
      <c r="AD4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472" s="21">
        <v>1</v>
      </c>
      <c r="AG4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29128.605</v>
      </c>
      <c r="AH472" s="34">
        <f>ROUND(Таблица1[[#This Row],[УПКС]]*Таблица1[[#This Row],[Площадь, кв.м]],2)</f>
        <v>3314835.25</v>
      </c>
      <c r="AI472" s="14">
        <f>Таблица1[[#This Row],[Кадастровая стоимость, руб]]/Таблица1[[#This Row],[Действ. КС]]</f>
        <v>2.1091781877688067</v>
      </c>
      <c r="AJ472" s="20" t="s">
        <v>3996</v>
      </c>
      <c r="AK472" s="20" t="s">
        <v>3997</v>
      </c>
      <c r="AL472" s="20" t="s">
        <v>3998</v>
      </c>
      <c r="AM472" s="8" t="s">
        <v>3984</v>
      </c>
      <c r="AN472" s="8" t="s">
        <v>4036</v>
      </c>
      <c r="AO472" s="46" t="s">
        <v>4013</v>
      </c>
    </row>
    <row r="473" spans="1:41" x14ac:dyDescent="0.25">
      <c r="A473" s="1" t="s">
        <v>594</v>
      </c>
      <c r="B473" s="1" t="s">
        <v>56</v>
      </c>
      <c r="C473" s="1" t="s">
        <v>3981</v>
      </c>
      <c r="D473" s="1" t="s">
        <v>1281</v>
      </c>
      <c r="E473" s="16">
        <v>204002000000</v>
      </c>
      <c r="F473" s="16" t="s">
        <v>1005</v>
      </c>
      <c r="G473" s="8" t="s">
        <v>201</v>
      </c>
      <c r="H473" s="1">
        <v>2</v>
      </c>
      <c r="I473" s="1" t="s">
        <v>1351</v>
      </c>
      <c r="J473" s="1">
        <v>202</v>
      </c>
      <c r="K473" s="1" t="s">
        <v>1352</v>
      </c>
      <c r="L473" s="1">
        <v>61001002001</v>
      </c>
      <c r="M473" s="1" t="s">
        <v>1363</v>
      </c>
      <c r="N473" s="8">
        <v>1955</v>
      </c>
      <c r="O473" s="8">
        <v>51.2</v>
      </c>
      <c r="P473" s="8" t="s">
        <v>4009</v>
      </c>
      <c r="Q4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3" s="8" t="s">
        <v>3956</v>
      </c>
      <c r="S473" s="8" t="s">
        <v>1929</v>
      </c>
      <c r="T473" s="8" t="s">
        <v>1382</v>
      </c>
      <c r="V473" s="1" t="s">
        <v>2589</v>
      </c>
      <c r="W473" s="8" t="s">
        <v>2647</v>
      </c>
      <c r="X473" s="19" t="s">
        <v>2747</v>
      </c>
      <c r="AA473" s="20">
        <v>2246300.67</v>
      </c>
      <c r="AB473" s="12">
        <f t="shared" si="7"/>
        <v>26725.06</v>
      </c>
      <c r="AC473" s="17">
        <f>ROUND(1.65586^(2*EXP(-((Таблица1[[#This Row],[Площадь, кв.м]]/200)^2))-1),4)</f>
        <v>1.5531999999999999</v>
      </c>
      <c r="AD4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73" s="21">
        <v>1</v>
      </c>
      <c r="AG4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13698.089900000001</v>
      </c>
      <c r="AH473" s="34">
        <f>ROUND(Таблица1[[#This Row],[УПКС]]*Таблица1[[#This Row],[Площадь, кв.м]],2)</f>
        <v>701342.2</v>
      </c>
      <c r="AI473" s="14">
        <f>Таблица1[[#This Row],[Кадастровая стоимость, руб]]/Таблица1[[#This Row],[Действ. КС]]</f>
        <v>0.31222098153049116</v>
      </c>
      <c r="AJ473" s="20" t="s">
        <v>3996</v>
      </c>
      <c r="AK473" s="20" t="s">
        <v>3997</v>
      </c>
      <c r="AL473" s="20" t="s">
        <v>3998</v>
      </c>
      <c r="AM473" s="8" t="s">
        <v>3984</v>
      </c>
      <c r="AN473" s="8" t="s">
        <v>4036</v>
      </c>
      <c r="AO473" s="46" t="s">
        <v>4013</v>
      </c>
    </row>
    <row r="474" spans="1:41" x14ac:dyDescent="0.25">
      <c r="A474" s="1" t="s">
        <v>730</v>
      </c>
      <c r="B474" s="1" t="s">
        <v>21</v>
      </c>
      <c r="C474" s="1" t="s">
        <v>3981</v>
      </c>
      <c r="D474" s="1" t="s">
        <v>1281</v>
      </c>
      <c r="E474" s="16">
        <v>204002000000</v>
      </c>
      <c r="F474" s="16" t="s">
        <v>1005</v>
      </c>
      <c r="G474" s="8" t="s">
        <v>201</v>
      </c>
      <c r="H474" s="1">
        <v>2</v>
      </c>
      <c r="I474" s="1" t="s">
        <v>1351</v>
      </c>
      <c r="J474" s="1">
        <v>202</v>
      </c>
      <c r="K474" s="1" t="s">
        <v>1352</v>
      </c>
      <c r="L474" s="1">
        <v>61001002000</v>
      </c>
      <c r="M474" s="1" t="s">
        <v>1364</v>
      </c>
      <c r="N474" s="8">
        <v>1935</v>
      </c>
      <c r="O474" s="8">
        <v>69</v>
      </c>
      <c r="P474" s="8" t="s">
        <v>4009</v>
      </c>
      <c r="Q4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4" s="8" t="s">
        <v>3956</v>
      </c>
      <c r="S474" s="8" t="s">
        <v>2058</v>
      </c>
      <c r="T474" s="8" t="s">
        <v>1382</v>
      </c>
      <c r="U474" s="18"/>
      <c r="V474" s="1" t="s">
        <v>2589</v>
      </c>
      <c r="W474" s="8" t="s">
        <v>2647</v>
      </c>
      <c r="X474" s="19" t="s">
        <v>2720</v>
      </c>
      <c r="AA474" s="20">
        <v>309656.03000000003</v>
      </c>
      <c r="AB474" s="12">
        <f t="shared" si="7"/>
        <v>26725.06</v>
      </c>
      <c r="AC474" s="17">
        <f>ROUND(1.65586^(2*EXP(-((Таблица1[[#This Row],[Площадь, кв.м]]/200)^2))-1),4)</f>
        <v>1.4786999999999999</v>
      </c>
      <c r="AD4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74" s="21">
        <v>1</v>
      </c>
      <c r="AG4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11855.5039</v>
      </c>
      <c r="AH474" s="34">
        <f>ROUND(Таблица1[[#This Row],[УПКС]]*Таблица1[[#This Row],[Площадь, кв.м]],2)</f>
        <v>818029.77</v>
      </c>
      <c r="AI474" s="14">
        <f>Таблица1[[#This Row],[Кадастровая стоимость, руб]]/Таблица1[[#This Row],[Действ. КС]]</f>
        <v>2.6417369298443822</v>
      </c>
      <c r="AJ474" s="20" t="s">
        <v>3996</v>
      </c>
      <c r="AK474" s="20" t="s">
        <v>3997</v>
      </c>
      <c r="AL474" s="20" t="s">
        <v>3998</v>
      </c>
      <c r="AM474" s="8" t="s">
        <v>3984</v>
      </c>
      <c r="AN474" s="8" t="s">
        <v>4036</v>
      </c>
      <c r="AO474" s="46" t="s">
        <v>4013</v>
      </c>
    </row>
    <row r="475" spans="1:41" x14ac:dyDescent="0.25">
      <c r="A475" s="1" t="s">
        <v>1047</v>
      </c>
      <c r="B475" s="1" t="s">
        <v>56</v>
      </c>
      <c r="C475" s="1" t="s">
        <v>3981</v>
      </c>
      <c r="D475" s="1" t="s">
        <v>1281</v>
      </c>
      <c r="E475" s="16">
        <v>204002000000</v>
      </c>
      <c r="F475" s="16" t="s">
        <v>1005</v>
      </c>
      <c r="G475" s="8" t="s">
        <v>201</v>
      </c>
      <c r="H475" s="1">
        <v>2</v>
      </c>
      <c r="I475" s="1" t="s">
        <v>1351</v>
      </c>
      <c r="J475" s="1">
        <v>202</v>
      </c>
      <c r="K475" s="1" t="s">
        <v>1352</v>
      </c>
      <c r="L475" s="1">
        <v>61001002001</v>
      </c>
      <c r="M475" s="1" t="s">
        <v>1363</v>
      </c>
      <c r="N475" s="8">
        <v>1949</v>
      </c>
      <c r="O475" s="8">
        <v>181.4</v>
      </c>
      <c r="P475" s="8" t="s">
        <v>4009</v>
      </c>
      <c r="Q4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5" s="8" t="s">
        <v>3956</v>
      </c>
      <c r="S475" s="8" t="s">
        <v>2363</v>
      </c>
      <c r="T475" s="8" t="s">
        <v>1382</v>
      </c>
      <c r="U475" s="18"/>
      <c r="V475" s="1" t="s">
        <v>2589</v>
      </c>
      <c r="W475" s="8" t="s">
        <v>2647</v>
      </c>
      <c r="X475" s="19" t="s">
        <v>2723</v>
      </c>
      <c r="AA475" s="20">
        <v>5625444.3799999999</v>
      </c>
      <c r="AB475" s="12">
        <f t="shared" si="7"/>
        <v>26725.06</v>
      </c>
      <c r="AC475" s="17">
        <f>ROUND(1.65586^(2*EXP(-((Таблица1[[#This Row],[Площадь, кв.м]]/200)^2))-1),4)</f>
        <v>0.94059999999999999</v>
      </c>
      <c r="AD4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475" s="21">
        <v>1</v>
      </c>
      <c r="AG4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8044.0293000000001</v>
      </c>
      <c r="AH475" s="34">
        <f>ROUND(Таблица1[[#This Row],[УПКС]]*Таблица1[[#This Row],[Площадь, кв.м]],2)</f>
        <v>1459186.92</v>
      </c>
      <c r="AI475" s="14">
        <f>Таблица1[[#This Row],[Кадастровая стоимость, руб]]/Таблица1[[#This Row],[Действ. КС]]</f>
        <v>0.25939051591867307</v>
      </c>
      <c r="AJ475" s="20" t="s">
        <v>3996</v>
      </c>
      <c r="AK475" s="20" t="s">
        <v>3997</v>
      </c>
      <c r="AL475" s="20" t="s">
        <v>3998</v>
      </c>
      <c r="AM475" s="8" t="s">
        <v>3984</v>
      </c>
      <c r="AN475" s="8" t="s">
        <v>4036</v>
      </c>
      <c r="AO475" s="46" t="s">
        <v>4013</v>
      </c>
    </row>
    <row r="476" spans="1:41" x14ac:dyDescent="0.25">
      <c r="A476" s="1" t="s">
        <v>807</v>
      </c>
      <c r="B476" s="1" t="s">
        <v>17</v>
      </c>
      <c r="C476" s="1" t="s">
        <v>3981</v>
      </c>
      <c r="D476" s="1" t="s">
        <v>1281</v>
      </c>
      <c r="E476" s="16">
        <v>204002000000</v>
      </c>
      <c r="F476" s="16" t="s">
        <v>1005</v>
      </c>
      <c r="G476" s="8" t="s">
        <v>201</v>
      </c>
      <c r="H476" s="1">
        <v>2</v>
      </c>
      <c r="I476" s="1" t="s">
        <v>1351</v>
      </c>
      <c r="J476" s="1">
        <v>202</v>
      </c>
      <c r="K476" s="1" t="s">
        <v>1352</v>
      </c>
      <c r="L476" s="1">
        <v>61001002001</v>
      </c>
      <c r="M476" s="1" t="s">
        <v>1363</v>
      </c>
      <c r="N476" s="8">
        <v>1972</v>
      </c>
      <c r="O476" s="8">
        <v>79.599999999999994</v>
      </c>
      <c r="P476" s="8" t="s">
        <v>4009</v>
      </c>
      <c r="Q4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6" s="8" t="s">
        <v>3956</v>
      </c>
      <c r="S476" s="8" t="s">
        <v>2132</v>
      </c>
      <c r="T476" s="8" t="s">
        <v>1382</v>
      </c>
      <c r="V476" s="1" t="s">
        <v>2589</v>
      </c>
      <c r="W476" s="8" t="s">
        <v>2647</v>
      </c>
      <c r="X476" s="19" t="s">
        <v>2688</v>
      </c>
      <c r="AA476" s="20">
        <v>580221.34</v>
      </c>
      <c r="AB476" s="12">
        <f t="shared" si="7"/>
        <v>26725.06</v>
      </c>
      <c r="AC476" s="17">
        <f>ROUND(1.65586^(2*EXP(-((Таблица1[[#This Row],[Площадь, кв.м]]/200)^2))-1),4)</f>
        <v>1.4283999999999999</v>
      </c>
      <c r="AD4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0.43</v>
      </c>
      <c r="AF476" s="21">
        <v>1</v>
      </c>
      <c r="AG4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16414.852599999998</v>
      </c>
      <c r="AH476" s="34">
        <f>ROUND(Таблица1[[#This Row],[УПКС]]*Таблица1[[#This Row],[Площадь, кв.м]],2)</f>
        <v>1306622.27</v>
      </c>
      <c r="AI476" s="14">
        <f>Таблица1[[#This Row],[Кадастровая стоимость, руб]]/Таблица1[[#This Row],[Действ. КС]]</f>
        <v>2.2519376312494814</v>
      </c>
      <c r="AJ476" s="20" t="s">
        <v>3996</v>
      </c>
      <c r="AK476" s="20" t="s">
        <v>3997</v>
      </c>
      <c r="AL476" s="20" t="s">
        <v>3998</v>
      </c>
      <c r="AM476" s="8" t="s">
        <v>3984</v>
      </c>
      <c r="AN476" s="8" t="s">
        <v>4036</v>
      </c>
      <c r="AO476" s="46" t="s">
        <v>4013</v>
      </c>
    </row>
    <row r="477" spans="1:41" x14ac:dyDescent="0.25">
      <c r="A477" s="1" t="s">
        <v>602</v>
      </c>
      <c r="B477" s="1" t="s">
        <v>17</v>
      </c>
      <c r="C477" s="1" t="s">
        <v>3981</v>
      </c>
      <c r="D477" s="1" t="s">
        <v>1281</v>
      </c>
      <c r="E477" s="16">
        <v>204002000000</v>
      </c>
      <c r="F477" s="16" t="s">
        <v>1005</v>
      </c>
      <c r="G477" s="8" t="s">
        <v>201</v>
      </c>
      <c r="H477" s="1">
        <v>2</v>
      </c>
      <c r="I477" s="1" t="s">
        <v>1351</v>
      </c>
      <c r="J477" s="1">
        <v>202</v>
      </c>
      <c r="K477" s="1" t="s">
        <v>1352</v>
      </c>
      <c r="L477" s="1">
        <v>61001002001</v>
      </c>
      <c r="M477" s="1" t="s">
        <v>1363</v>
      </c>
      <c r="N477" s="8">
        <v>1960</v>
      </c>
      <c r="O477" s="8">
        <v>52</v>
      </c>
      <c r="P477" s="8" t="s">
        <v>4009</v>
      </c>
      <c r="Q4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7" s="8" t="s">
        <v>3956</v>
      </c>
      <c r="S477" s="8" t="s">
        <v>1937</v>
      </c>
      <c r="T477" s="8" t="s">
        <v>1382</v>
      </c>
      <c r="V477" s="1" t="s">
        <v>2589</v>
      </c>
      <c r="W477" s="8" t="s">
        <v>2647</v>
      </c>
      <c r="X477" s="19" t="s">
        <v>2742</v>
      </c>
      <c r="AA477" s="20">
        <v>435590.03</v>
      </c>
      <c r="AB477" s="12">
        <f t="shared" si="7"/>
        <v>26725.06</v>
      </c>
      <c r="AC477" s="17">
        <f>ROUND(1.65586^(2*EXP(-((Таблица1[[#This Row],[Площадь, кв.м]]/200)^2))-1),4)</f>
        <v>1.5502</v>
      </c>
      <c r="AD4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477" s="21">
        <v>1</v>
      </c>
      <c r="AG4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14500.2158</v>
      </c>
      <c r="AH477" s="34">
        <f>ROUND(Таблица1[[#This Row],[УПКС]]*Таблица1[[#This Row],[Площадь, кв.м]],2)</f>
        <v>754011.22</v>
      </c>
      <c r="AI477" s="14">
        <f>Таблица1[[#This Row],[Кадастровая стоимость, руб]]/Таблица1[[#This Row],[Действ. КС]]</f>
        <v>1.7310111987641221</v>
      </c>
      <c r="AJ477" s="20" t="s">
        <v>3996</v>
      </c>
      <c r="AK477" s="20" t="s">
        <v>3997</v>
      </c>
      <c r="AL477" s="20" t="s">
        <v>3998</v>
      </c>
      <c r="AM477" s="8" t="s">
        <v>3984</v>
      </c>
      <c r="AN477" s="8" t="s">
        <v>4036</v>
      </c>
      <c r="AO477" s="46" t="s">
        <v>4013</v>
      </c>
    </row>
    <row r="478" spans="1:41" x14ac:dyDescent="0.25">
      <c r="A478" s="1" t="s">
        <v>669</v>
      </c>
      <c r="B478" s="1" t="s">
        <v>17</v>
      </c>
      <c r="C478" s="1" t="s">
        <v>3981</v>
      </c>
      <c r="D478" s="1" t="s">
        <v>1281</v>
      </c>
      <c r="E478" s="16">
        <v>204002000000</v>
      </c>
      <c r="F478" s="16" t="s">
        <v>1005</v>
      </c>
      <c r="G478" s="8" t="s">
        <v>201</v>
      </c>
      <c r="H478" s="1">
        <v>2</v>
      </c>
      <c r="I478" s="1" t="s">
        <v>1351</v>
      </c>
      <c r="J478" s="1">
        <v>202</v>
      </c>
      <c r="K478" s="1" t="s">
        <v>1352</v>
      </c>
      <c r="L478" s="1">
        <v>61001002001</v>
      </c>
      <c r="M478" s="1" t="s">
        <v>1363</v>
      </c>
      <c r="N478" s="8">
        <v>1982</v>
      </c>
      <c r="O478" s="8">
        <v>62.1</v>
      </c>
      <c r="P478" s="8" t="s">
        <v>4009</v>
      </c>
      <c r="Q4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8" s="8" t="s">
        <v>3956</v>
      </c>
      <c r="S478" s="8" t="s">
        <v>2002</v>
      </c>
      <c r="T478" s="8" t="s">
        <v>1382</v>
      </c>
      <c r="V478" s="1" t="s">
        <v>2589</v>
      </c>
      <c r="W478" s="8" t="s">
        <v>2647</v>
      </c>
      <c r="X478" s="19" t="s">
        <v>2696</v>
      </c>
      <c r="AA478" s="20">
        <v>452660.11</v>
      </c>
      <c r="AB478" s="12">
        <f t="shared" si="7"/>
        <v>26725.06</v>
      </c>
      <c r="AC478" s="17">
        <f>ROUND(1.65586^(2*EXP(-((Таблица1[[#This Row],[Площадь, кв.м]]/200)^2))-1),4)</f>
        <v>1.5093000000000001</v>
      </c>
      <c r="AD4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0.66</v>
      </c>
      <c r="AF478" s="21">
        <v>1</v>
      </c>
      <c r="AG4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26621.8478</v>
      </c>
      <c r="AH478" s="34">
        <f>ROUND(Таблица1[[#This Row],[УПКС]]*Таблица1[[#This Row],[Площадь, кв.м]],2)</f>
        <v>1653216.75</v>
      </c>
      <c r="AI478" s="14">
        <f>Таблица1[[#This Row],[Кадастровая стоимость, руб]]/Таблица1[[#This Row],[Действ. КС]]</f>
        <v>3.6522253971086607</v>
      </c>
      <c r="AJ478" s="20" t="s">
        <v>3996</v>
      </c>
      <c r="AK478" s="20" t="s">
        <v>3997</v>
      </c>
      <c r="AL478" s="20" t="s">
        <v>3998</v>
      </c>
      <c r="AM478" s="8" t="s">
        <v>3984</v>
      </c>
      <c r="AN478" s="8" t="s">
        <v>4036</v>
      </c>
      <c r="AO478" s="46" t="s">
        <v>4013</v>
      </c>
    </row>
    <row r="479" spans="1:41" x14ac:dyDescent="0.25">
      <c r="A479" s="1" t="s">
        <v>682</v>
      </c>
      <c r="B479" s="1" t="s">
        <v>21</v>
      </c>
      <c r="C479" s="1" t="s">
        <v>3981</v>
      </c>
      <c r="D479" s="1" t="s">
        <v>1281</v>
      </c>
      <c r="E479" s="16">
        <v>204002000000</v>
      </c>
      <c r="F479" s="16" t="s">
        <v>1005</v>
      </c>
      <c r="G479" s="8" t="s">
        <v>201</v>
      </c>
      <c r="H479" s="1">
        <v>2</v>
      </c>
      <c r="I479" s="1" t="s">
        <v>1351</v>
      </c>
      <c r="J479" s="1">
        <v>202</v>
      </c>
      <c r="K479" s="1" t="s">
        <v>1352</v>
      </c>
      <c r="L479" s="1">
        <v>61001002001</v>
      </c>
      <c r="M479" s="1" t="s">
        <v>1363</v>
      </c>
      <c r="N479" s="8">
        <v>1945</v>
      </c>
      <c r="O479" s="8">
        <v>63.2</v>
      </c>
      <c r="P479" s="8" t="s">
        <v>4009</v>
      </c>
      <c r="Q4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79" s="8" t="s">
        <v>3956</v>
      </c>
      <c r="S479" s="8" t="s">
        <v>2014</v>
      </c>
      <c r="T479" s="8" t="s">
        <v>1382</v>
      </c>
      <c r="U479" s="18"/>
      <c r="V479" s="1" t="s">
        <v>2589</v>
      </c>
      <c r="W479" s="8" t="s">
        <v>2647</v>
      </c>
      <c r="X479" s="19" t="s">
        <v>2775</v>
      </c>
      <c r="AA479" s="20">
        <v>460678.25</v>
      </c>
      <c r="AB479" s="12">
        <f t="shared" si="7"/>
        <v>26725.06</v>
      </c>
      <c r="AC479" s="17">
        <f>ROUND(1.65586^(2*EXP(-((Таблица1[[#This Row],[Площадь, кв.м]]/200)^2))-1),4)</f>
        <v>1.5044999999999999</v>
      </c>
      <c r="AD4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479" s="21">
        <v>1</v>
      </c>
      <c r="AG4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12464.4344</v>
      </c>
      <c r="AH479" s="34">
        <f>ROUND(Таблица1[[#This Row],[УПКС]]*Таблица1[[#This Row],[Площадь, кв.м]],2)</f>
        <v>787752.25</v>
      </c>
      <c r="AI479" s="14">
        <f>Таблица1[[#This Row],[Кадастровая стоимость, руб]]/Таблица1[[#This Row],[Действ. КС]]</f>
        <v>1.7099835948408677</v>
      </c>
      <c r="AJ479" s="20" t="s">
        <v>3996</v>
      </c>
      <c r="AK479" s="20" t="s">
        <v>3997</v>
      </c>
      <c r="AL479" s="20" t="s">
        <v>3998</v>
      </c>
      <c r="AM479" s="8" t="s">
        <v>3984</v>
      </c>
      <c r="AN479" s="8" t="s">
        <v>4036</v>
      </c>
      <c r="AO479" s="46" t="s">
        <v>4013</v>
      </c>
    </row>
    <row r="480" spans="1:41" x14ac:dyDescent="0.25">
      <c r="A480" s="1" t="s">
        <v>1110</v>
      </c>
      <c r="B480" s="1" t="s">
        <v>21</v>
      </c>
      <c r="C480" s="1" t="s">
        <v>3981</v>
      </c>
      <c r="D480" s="1" t="s">
        <v>1281</v>
      </c>
      <c r="E480" s="16">
        <v>204002000000</v>
      </c>
      <c r="F480" s="16" t="s">
        <v>1005</v>
      </c>
      <c r="G480" s="8" t="s">
        <v>201</v>
      </c>
      <c r="H480" s="1">
        <v>2</v>
      </c>
      <c r="I480" s="1" t="s">
        <v>1351</v>
      </c>
      <c r="J480" s="1">
        <v>202</v>
      </c>
      <c r="K480" s="1" t="s">
        <v>1352</v>
      </c>
      <c r="L480" s="1">
        <v>61001002002</v>
      </c>
      <c r="M480" s="1" t="s">
        <v>1365</v>
      </c>
      <c r="N480" s="8">
        <v>1962</v>
      </c>
      <c r="O480" s="8">
        <v>43.4</v>
      </c>
      <c r="P480" s="8" t="s">
        <v>4009</v>
      </c>
      <c r="Q4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0" s="8" t="s">
        <v>3956</v>
      </c>
      <c r="S480" s="8" t="s">
        <v>2420</v>
      </c>
      <c r="T480" s="8" t="s">
        <v>1382</v>
      </c>
      <c r="V480" s="1" t="s">
        <v>2589</v>
      </c>
      <c r="W480" s="8" t="s">
        <v>2647</v>
      </c>
      <c r="X480" s="19" t="s">
        <v>2790</v>
      </c>
      <c r="AA480" s="20">
        <v>194730.23</v>
      </c>
      <c r="AB480" s="12">
        <f t="shared" si="7"/>
        <v>26725.06</v>
      </c>
      <c r="AC480" s="17">
        <f>ROUND(1.65586^(2*EXP(-((Таблица1[[#This Row],[Площадь, кв.м]]/200)^2))-1),4)</f>
        <v>1.5808</v>
      </c>
      <c r="AD4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80" s="21">
        <v>1</v>
      </c>
      <c r="AG4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15208.910900000001</v>
      </c>
      <c r="AH480" s="34">
        <f>ROUND(Таблица1[[#This Row],[УПКС]]*Таблица1[[#This Row],[Площадь, кв.м]],2)</f>
        <v>660066.73</v>
      </c>
      <c r="AI480" s="14">
        <f>Таблица1[[#This Row],[Кадастровая стоимость, руб]]/Таблица1[[#This Row],[Действ. КС]]</f>
        <v>3.3896469490124872</v>
      </c>
      <c r="AJ480" s="20" t="s">
        <v>3996</v>
      </c>
      <c r="AK480" s="20" t="s">
        <v>3997</v>
      </c>
      <c r="AL480" s="20" t="s">
        <v>3998</v>
      </c>
      <c r="AM480" s="8" t="s">
        <v>3984</v>
      </c>
      <c r="AN480" s="8" t="s">
        <v>4036</v>
      </c>
      <c r="AO480" s="46" t="s">
        <v>4013</v>
      </c>
    </row>
    <row r="481" spans="1:41" x14ac:dyDescent="0.25">
      <c r="A481" s="1" t="s">
        <v>878</v>
      </c>
      <c r="B481" s="1" t="s">
        <v>17</v>
      </c>
      <c r="C481" s="1" t="s">
        <v>3981</v>
      </c>
      <c r="D481" s="1" t="s">
        <v>1281</v>
      </c>
      <c r="E481" s="16">
        <v>204002000000</v>
      </c>
      <c r="F481" s="16" t="s">
        <v>1005</v>
      </c>
      <c r="G481" s="8" t="s">
        <v>201</v>
      </c>
      <c r="H481" s="1">
        <v>2</v>
      </c>
      <c r="I481" s="1" t="s">
        <v>1351</v>
      </c>
      <c r="J481" s="1">
        <v>202</v>
      </c>
      <c r="K481" s="1" t="s">
        <v>1352</v>
      </c>
      <c r="L481" s="1">
        <v>61001002001</v>
      </c>
      <c r="M481" s="1" t="s">
        <v>1363</v>
      </c>
      <c r="N481" s="8">
        <v>1964</v>
      </c>
      <c r="O481" s="8">
        <v>94.7</v>
      </c>
      <c r="P481" s="8" t="s">
        <v>4009</v>
      </c>
      <c r="Q4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1" s="8" t="s">
        <v>3932</v>
      </c>
      <c r="S481" s="8" t="s">
        <v>2198</v>
      </c>
      <c r="T481" s="8" t="s">
        <v>1382</v>
      </c>
      <c r="V481" s="1" t="s">
        <v>2589</v>
      </c>
      <c r="W481" s="8" t="s">
        <v>2640</v>
      </c>
      <c r="X481" s="19" t="s">
        <v>2707</v>
      </c>
      <c r="AA481" s="20">
        <v>682354.1</v>
      </c>
      <c r="AB481" s="12">
        <f t="shared" si="7"/>
        <v>26725.06</v>
      </c>
      <c r="AC481" s="17">
        <f>ROUND(1.65586^(2*EXP(-((Таблица1[[#This Row],[Площадь, кв.м]]/200)^2))-1),4)</f>
        <v>1.3522000000000001</v>
      </c>
      <c r="AD4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481" s="21">
        <v>1</v>
      </c>
      <c r="AG4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13370.921700000001</v>
      </c>
      <c r="AH481" s="34">
        <f>ROUND(Таблица1[[#This Row],[УПКС]]*Таблица1[[#This Row],[Площадь, кв.м]],2)</f>
        <v>1266226.28</v>
      </c>
      <c r="AI481" s="14">
        <f>Таблица1[[#This Row],[Кадастровая стоимость, руб]]/Таблица1[[#This Row],[Действ. КС]]</f>
        <v>1.8556732933824243</v>
      </c>
      <c r="AJ481" s="20" t="s">
        <v>3996</v>
      </c>
      <c r="AK481" s="20" t="s">
        <v>3997</v>
      </c>
      <c r="AL481" s="20" t="s">
        <v>3998</v>
      </c>
      <c r="AM481" s="8" t="s">
        <v>3984</v>
      </c>
      <c r="AN481" s="8" t="s">
        <v>4036</v>
      </c>
      <c r="AO481" s="46" t="s">
        <v>4013</v>
      </c>
    </row>
    <row r="482" spans="1:41" x14ac:dyDescent="0.25">
      <c r="A482" s="1" t="s">
        <v>595</v>
      </c>
      <c r="B482" s="1" t="s">
        <v>8</v>
      </c>
      <c r="C482" s="1" t="s">
        <v>3981</v>
      </c>
      <c r="D482" s="1" t="s">
        <v>1281</v>
      </c>
      <c r="E482" s="16">
        <v>204002000000</v>
      </c>
      <c r="F482" s="16" t="s">
        <v>1005</v>
      </c>
      <c r="G482" s="8" t="s">
        <v>201</v>
      </c>
      <c r="H482" s="1">
        <v>2</v>
      </c>
      <c r="I482" s="1" t="s">
        <v>1351</v>
      </c>
      <c r="J482" s="1">
        <v>202</v>
      </c>
      <c r="K482" s="1" t="s">
        <v>1352</v>
      </c>
      <c r="L482" s="1">
        <v>61001002001</v>
      </c>
      <c r="M482" s="1" t="s">
        <v>1363</v>
      </c>
      <c r="N482" s="8">
        <v>1939</v>
      </c>
      <c r="O482" s="8">
        <v>51.2</v>
      </c>
      <c r="P482" s="8" t="s">
        <v>4009</v>
      </c>
      <c r="Q4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2" s="8" t="s">
        <v>3932</v>
      </c>
      <c r="S482" s="8" t="s">
        <v>1930</v>
      </c>
      <c r="T482" s="8" t="s">
        <v>1382</v>
      </c>
      <c r="U482" s="18"/>
      <c r="V482" s="1" t="s">
        <v>2589</v>
      </c>
      <c r="W482" s="8" t="s">
        <v>2640</v>
      </c>
      <c r="X482" s="19" t="s">
        <v>2729</v>
      </c>
      <c r="Y482" s="8" t="s">
        <v>2586</v>
      </c>
      <c r="Z482" s="8" t="s">
        <v>2935</v>
      </c>
      <c r="AA482" s="20">
        <v>428888.64</v>
      </c>
      <c r="AB482" s="12">
        <f t="shared" si="7"/>
        <v>26725.06</v>
      </c>
      <c r="AC482" s="17">
        <f>ROUND(1.65586^(2*EXP(-((Таблица1[[#This Row],[Площадь, кв.м]]/200)^2))-1),4)</f>
        <v>1.5531999999999999</v>
      </c>
      <c r="AD4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82" s="21">
        <v>1</v>
      </c>
      <c r="AG4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12452.808999999999</v>
      </c>
      <c r="AH482" s="34">
        <f>ROUND(Таблица1[[#This Row],[УПКС]]*Таблица1[[#This Row],[Площадь, кв.м]],2)</f>
        <v>637583.81999999995</v>
      </c>
      <c r="AI482" s="14">
        <f>Таблица1[[#This Row],[Кадастровая стоимость, руб]]/Таблица1[[#This Row],[Действ. КС]]</f>
        <v>1.4865952616511362</v>
      </c>
      <c r="AJ482" s="20" t="s">
        <v>3996</v>
      </c>
      <c r="AK482" s="20" t="s">
        <v>3997</v>
      </c>
      <c r="AL482" s="20" t="s">
        <v>3998</v>
      </c>
      <c r="AM482" s="8" t="s">
        <v>3984</v>
      </c>
      <c r="AN482" s="8" t="s">
        <v>4036</v>
      </c>
      <c r="AO482" s="46" t="s">
        <v>4013</v>
      </c>
    </row>
    <row r="483" spans="1:41" x14ac:dyDescent="0.25">
      <c r="A483" s="1" t="s">
        <v>767</v>
      </c>
      <c r="B483" s="1" t="s">
        <v>17</v>
      </c>
      <c r="C483" s="1" t="s">
        <v>3981</v>
      </c>
      <c r="D483" s="1" t="s">
        <v>1281</v>
      </c>
      <c r="E483" s="16">
        <v>204002000000</v>
      </c>
      <c r="F483" s="16" t="s">
        <v>1005</v>
      </c>
      <c r="G483" s="8" t="s">
        <v>201</v>
      </c>
      <c r="H483" s="1">
        <v>2</v>
      </c>
      <c r="I483" s="1" t="s">
        <v>1351</v>
      </c>
      <c r="J483" s="1">
        <v>202</v>
      </c>
      <c r="K483" s="1" t="s">
        <v>1352</v>
      </c>
      <c r="L483" s="1">
        <v>61001002001</v>
      </c>
      <c r="M483" s="1" t="s">
        <v>1363</v>
      </c>
      <c r="N483" s="8">
        <v>1943</v>
      </c>
      <c r="O483" s="8">
        <v>74.400000000000006</v>
      </c>
      <c r="P483" s="8" t="s">
        <v>4009</v>
      </c>
      <c r="Q4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3" s="8" t="s">
        <v>3932</v>
      </c>
      <c r="S483" s="8" t="s">
        <v>2095</v>
      </c>
      <c r="T483" s="8" t="s">
        <v>1382</v>
      </c>
      <c r="U483" s="18"/>
      <c r="V483" s="1" t="s">
        <v>2589</v>
      </c>
      <c r="W483" s="8" t="s">
        <v>2640</v>
      </c>
      <c r="X483" s="19" t="s">
        <v>2758</v>
      </c>
      <c r="AA483" s="20">
        <v>542317.43000000005</v>
      </c>
      <c r="AB483" s="12">
        <f t="shared" si="7"/>
        <v>26725.06</v>
      </c>
      <c r="AC483" s="17">
        <f>ROUND(1.65586^(2*EXP(-((Таблица1[[#This Row],[Площадь, кв.м]]/200)^2))-1),4)</f>
        <v>1.4535</v>
      </c>
      <c r="AD4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83" s="21">
        <v>1</v>
      </c>
      <c r="AG4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11653.4624</v>
      </c>
      <c r="AH483" s="34">
        <f>ROUND(Таблица1[[#This Row],[УПКС]]*Таблица1[[#This Row],[Площадь, кв.м]],2)</f>
        <v>867017.6</v>
      </c>
      <c r="AI483" s="14">
        <f>Таблица1[[#This Row],[Кадастровая стоимость, руб]]/Таблица1[[#This Row],[Действ. КС]]</f>
        <v>1.5987271513659442</v>
      </c>
      <c r="AJ483" s="20" t="s">
        <v>3996</v>
      </c>
      <c r="AK483" s="20" t="s">
        <v>3997</v>
      </c>
      <c r="AL483" s="20" t="s">
        <v>3998</v>
      </c>
      <c r="AM483" s="8" t="s">
        <v>3984</v>
      </c>
      <c r="AN483" s="8" t="s">
        <v>4036</v>
      </c>
      <c r="AO483" s="46" t="s">
        <v>4013</v>
      </c>
    </row>
    <row r="484" spans="1:41" x14ac:dyDescent="0.25">
      <c r="A484" s="1" t="s">
        <v>525</v>
      </c>
      <c r="B484" s="1" t="s">
        <v>526</v>
      </c>
      <c r="C484" s="1" t="s">
        <v>3981</v>
      </c>
      <c r="D484" s="1" t="s">
        <v>1281</v>
      </c>
      <c r="E484" s="16">
        <v>204002000000</v>
      </c>
      <c r="F484" s="16" t="s">
        <v>1005</v>
      </c>
      <c r="G484" s="8" t="s">
        <v>201</v>
      </c>
      <c r="H484" s="1">
        <v>2</v>
      </c>
      <c r="I484" s="1" t="s">
        <v>1351</v>
      </c>
      <c r="J484" s="1">
        <v>202</v>
      </c>
      <c r="K484" s="1" t="s">
        <v>1352</v>
      </c>
      <c r="L484" s="1">
        <v>61001002001</v>
      </c>
      <c r="M484" s="1" t="s">
        <v>1363</v>
      </c>
      <c r="N484" s="8">
        <v>1948</v>
      </c>
      <c r="O484" s="8">
        <v>39.1</v>
      </c>
      <c r="P484" s="8" t="s">
        <v>4009</v>
      </c>
      <c r="Q4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4" s="8" t="s">
        <v>3932</v>
      </c>
      <c r="S484" s="8" t="s">
        <v>1865</v>
      </c>
      <c r="T484" s="8" t="s">
        <v>1382</v>
      </c>
      <c r="U484" s="18"/>
      <c r="V484" s="1" t="s">
        <v>2589</v>
      </c>
      <c r="W484" s="8" t="s">
        <v>2640</v>
      </c>
      <c r="X484" s="19" t="s">
        <v>2706</v>
      </c>
      <c r="AA484" s="20">
        <v>327530.19</v>
      </c>
      <c r="AB484" s="12">
        <f t="shared" si="7"/>
        <v>26725.06</v>
      </c>
      <c r="AC484" s="17">
        <f>ROUND(1.65586^(2*EXP(-((Таблица1[[#This Row],[Площадь, кв.м]]/200)^2))-1),4)</f>
        <v>1.5944</v>
      </c>
      <c r="AD4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484" s="21">
        <v>1</v>
      </c>
      <c r="AG4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13209.2351</v>
      </c>
      <c r="AH484" s="34">
        <f>ROUND(Таблица1[[#This Row],[УПКС]]*Таблица1[[#This Row],[Площадь, кв.м]],2)</f>
        <v>516481.09</v>
      </c>
      <c r="AI484" s="14">
        <f>Таблица1[[#This Row],[Кадастровая стоимость, руб]]/Таблица1[[#This Row],[Действ. КС]]</f>
        <v>1.5768961328419833</v>
      </c>
      <c r="AJ484" s="20" t="s">
        <v>3996</v>
      </c>
      <c r="AK484" s="20" t="s">
        <v>3997</v>
      </c>
      <c r="AL484" s="20" t="s">
        <v>3998</v>
      </c>
      <c r="AM484" s="8" t="s">
        <v>3984</v>
      </c>
      <c r="AN484" s="8" t="s">
        <v>4036</v>
      </c>
      <c r="AO484" s="46" t="s">
        <v>4013</v>
      </c>
    </row>
    <row r="485" spans="1:41" x14ac:dyDescent="0.25">
      <c r="A485" s="1" t="s">
        <v>958</v>
      </c>
      <c r="B485" s="1" t="s">
        <v>56</v>
      </c>
      <c r="C485" s="1" t="s">
        <v>3981</v>
      </c>
      <c r="D485" s="1" t="s">
        <v>1281</v>
      </c>
      <c r="E485" s="16">
        <v>204002000000</v>
      </c>
      <c r="F485" s="16" t="s">
        <v>1005</v>
      </c>
      <c r="G485" s="8" t="s">
        <v>201</v>
      </c>
      <c r="H485" s="1">
        <v>2</v>
      </c>
      <c r="I485" s="1" t="s">
        <v>1351</v>
      </c>
      <c r="J485" s="1">
        <v>202</v>
      </c>
      <c r="K485" s="1" t="s">
        <v>1352</v>
      </c>
      <c r="L485" s="1">
        <v>61001002001</v>
      </c>
      <c r="M485" s="1" t="s">
        <v>1363</v>
      </c>
      <c r="N485" s="8">
        <v>2004</v>
      </c>
      <c r="O485" s="8">
        <v>118.5</v>
      </c>
      <c r="P485" s="8" t="s">
        <v>4009</v>
      </c>
      <c r="Q4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5" s="8" t="s">
        <v>3932</v>
      </c>
      <c r="S485" s="8" t="s">
        <v>2276</v>
      </c>
      <c r="T485" s="8" t="s">
        <v>1382</v>
      </c>
      <c r="V485" s="1" t="s">
        <v>2589</v>
      </c>
      <c r="W485" s="8" t="s">
        <v>2640</v>
      </c>
      <c r="X485" s="19" t="s">
        <v>2838</v>
      </c>
      <c r="AA485" s="20">
        <v>2277370.4500000002</v>
      </c>
      <c r="AB485" s="12">
        <f t="shared" si="7"/>
        <v>26725.06</v>
      </c>
      <c r="AC485" s="17">
        <f>ROUND(1.65586^(2*EXP(-((Таблица1[[#This Row],[Площадь, кв.м]]/200)^2))-1),4)</f>
        <v>1.2283999999999999</v>
      </c>
      <c r="AD4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485" s="21">
        <v>1</v>
      </c>
      <c r="AG4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31515.9012</v>
      </c>
      <c r="AH485" s="34">
        <f>ROUND(Таблица1[[#This Row],[УПКС]]*Таблица1[[#This Row],[Площадь, кв.м]],2)</f>
        <v>3734634.29</v>
      </c>
      <c r="AI485" s="14">
        <f>Таблица1[[#This Row],[Кадастровая стоимость, руб]]/Таблица1[[#This Row],[Действ. КС]]</f>
        <v>1.6398887980653301</v>
      </c>
      <c r="AJ485" s="20" t="s">
        <v>3996</v>
      </c>
      <c r="AK485" s="20" t="s">
        <v>3997</v>
      </c>
      <c r="AL485" s="20" t="s">
        <v>3998</v>
      </c>
      <c r="AM485" s="8" t="s">
        <v>3984</v>
      </c>
      <c r="AN485" s="8" t="s">
        <v>4036</v>
      </c>
      <c r="AO485" s="46" t="s">
        <v>4013</v>
      </c>
    </row>
    <row r="486" spans="1:41" x14ac:dyDescent="0.25">
      <c r="A486" s="1" t="s">
        <v>473</v>
      </c>
      <c r="B486" s="1" t="s">
        <v>17</v>
      </c>
      <c r="C486" s="1" t="s">
        <v>3981</v>
      </c>
      <c r="D486" s="1" t="s">
        <v>1281</v>
      </c>
      <c r="E486" s="16">
        <v>204002000000</v>
      </c>
      <c r="F486" s="16" t="s">
        <v>1005</v>
      </c>
      <c r="G486" s="8" t="s">
        <v>201</v>
      </c>
      <c r="H486" s="1">
        <v>2</v>
      </c>
      <c r="I486" s="1" t="s">
        <v>1351</v>
      </c>
      <c r="J486" s="1">
        <v>202</v>
      </c>
      <c r="K486" s="1" t="s">
        <v>1352</v>
      </c>
      <c r="L486" s="1">
        <v>61001002001</v>
      </c>
      <c r="M486" s="1" t="s">
        <v>1363</v>
      </c>
      <c r="N486" s="8">
        <v>1952</v>
      </c>
      <c r="O486" s="8">
        <v>24.5</v>
      </c>
      <c r="P486" s="8" t="s">
        <v>4009</v>
      </c>
      <c r="Q4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6" s="8" t="s">
        <v>3932</v>
      </c>
      <c r="S486" s="8" t="s">
        <v>1815</v>
      </c>
      <c r="T486" s="8" t="s">
        <v>1382</v>
      </c>
      <c r="V486" s="1" t="s">
        <v>2589</v>
      </c>
      <c r="W486" s="8" t="s">
        <v>2640</v>
      </c>
      <c r="X486" s="19" t="s">
        <v>2712</v>
      </c>
      <c r="AA486" s="20">
        <v>238066.7</v>
      </c>
      <c r="AB486" s="12">
        <f t="shared" si="7"/>
        <v>26725.06</v>
      </c>
      <c r="AC486" s="17">
        <f>ROUND(1.65586^(2*EXP(-((Таблица1[[#This Row],[Площадь, кв.м]]/200)^2))-1),4)</f>
        <v>1.6312</v>
      </c>
      <c r="AD4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486" s="21">
        <v>1</v>
      </c>
      <c r="AG4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13950.0537</v>
      </c>
      <c r="AH486" s="34">
        <f>ROUND(Таблица1[[#This Row],[УПКС]]*Таблица1[[#This Row],[Площадь, кв.м]],2)</f>
        <v>341776.32</v>
      </c>
      <c r="AI486" s="14">
        <f>Таблица1[[#This Row],[Кадастровая стоимость, руб]]/Таблица1[[#This Row],[Действ. КС]]</f>
        <v>1.4356326189257045</v>
      </c>
      <c r="AJ486" s="20" t="s">
        <v>3996</v>
      </c>
      <c r="AK486" s="20" t="s">
        <v>3997</v>
      </c>
      <c r="AL486" s="20" t="s">
        <v>3998</v>
      </c>
      <c r="AM486" s="8" t="s">
        <v>3984</v>
      </c>
      <c r="AN486" s="8" t="s">
        <v>4036</v>
      </c>
      <c r="AO486" s="46" t="s">
        <v>4013</v>
      </c>
    </row>
    <row r="487" spans="1:41" x14ac:dyDescent="0.25">
      <c r="A487" s="1" t="s">
        <v>659</v>
      </c>
      <c r="B487" s="1" t="s">
        <v>21</v>
      </c>
      <c r="C487" s="1" t="s">
        <v>3981</v>
      </c>
      <c r="D487" s="1" t="s">
        <v>1281</v>
      </c>
      <c r="E487" s="16">
        <v>204002000000</v>
      </c>
      <c r="F487" s="16" t="s">
        <v>1005</v>
      </c>
      <c r="G487" s="8" t="s">
        <v>201</v>
      </c>
      <c r="H487" s="1">
        <v>2</v>
      </c>
      <c r="I487" s="1" t="s">
        <v>1351</v>
      </c>
      <c r="J487" s="1">
        <v>202</v>
      </c>
      <c r="K487" s="1" t="s">
        <v>1352</v>
      </c>
      <c r="L487" s="1">
        <v>61001002001</v>
      </c>
      <c r="M487" s="1" t="s">
        <v>1363</v>
      </c>
      <c r="N487" s="8">
        <v>1963</v>
      </c>
      <c r="O487" s="8">
        <v>59.7</v>
      </c>
      <c r="P487" s="8" t="s">
        <v>4009</v>
      </c>
      <c r="Q4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7" s="8" t="s">
        <v>3932</v>
      </c>
      <c r="S487" s="8" t="s">
        <v>1992</v>
      </c>
      <c r="T487" s="8" t="s">
        <v>1382</v>
      </c>
      <c r="V487" s="1" t="s">
        <v>2589</v>
      </c>
      <c r="W487" s="8" t="s">
        <v>2640</v>
      </c>
      <c r="X487" s="19" t="s">
        <v>2737</v>
      </c>
      <c r="AA487" s="20">
        <v>500090.78</v>
      </c>
      <c r="AB487" s="12">
        <f t="shared" si="7"/>
        <v>26725.06</v>
      </c>
      <c r="AC487" s="17">
        <f>ROUND(1.65586^(2*EXP(-((Таблица1[[#This Row],[Площадь, кв.м]]/200)^2))-1),4)</f>
        <v>1.5194000000000001</v>
      </c>
      <c r="AD4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487" s="21">
        <v>1</v>
      </c>
      <c r="AG4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14618.180200000001</v>
      </c>
      <c r="AH487" s="34">
        <f>ROUND(Таблица1[[#This Row],[УПКС]]*Таблица1[[#This Row],[Площадь, кв.м]],2)</f>
        <v>872705.36</v>
      </c>
      <c r="AI487" s="14">
        <f>Таблица1[[#This Row],[Кадастровая стоимость, руб]]/Таблица1[[#This Row],[Действ. КС]]</f>
        <v>1.74509388075501</v>
      </c>
      <c r="AJ487" s="20" t="s">
        <v>3996</v>
      </c>
      <c r="AK487" s="20" t="s">
        <v>3997</v>
      </c>
      <c r="AL487" s="20" t="s">
        <v>3998</v>
      </c>
      <c r="AM487" s="8" t="s">
        <v>3984</v>
      </c>
      <c r="AN487" s="8" t="s">
        <v>4036</v>
      </c>
      <c r="AO487" s="46" t="s">
        <v>4013</v>
      </c>
    </row>
    <row r="488" spans="1:41" x14ac:dyDescent="0.25">
      <c r="A488" s="1" t="s">
        <v>801</v>
      </c>
      <c r="B488" s="1" t="s">
        <v>56</v>
      </c>
      <c r="C488" s="1" t="s">
        <v>3981</v>
      </c>
      <c r="D488" s="1" t="s">
        <v>1281</v>
      </c>
      <c r="E488" s="16">
        <v>204002000000</v>
      </c>
      <c r="F488" s="16" t="s">
        <v>1005</v>
      </c>
      <c r="G488" s="8" t="s">
        <v>201</v>
      </c>
      <c r="H488" s="1">
        <v>2</v>
      </c>
      <c r="I488" s="1" t="s">
        <v>1351</v>
      </c>
      <c r="J488" s="1">
        <v>202</v>
      </c>
      <c r="K488" s="1" t="s">
        <v>1352</v>
      </c>
      <c r="L488" s="1">
        <v>61001002001</v>
      </c>
      <c r="M488" s="1" t="s">
        <v>1363</v>
      </c>
      <c r="N488" s="8">
        <v>1941</v>
      </c>
      <c r="O488" s="8">
        <v>79</v>
      </c>
      <c r="P488" s="8" t="s">
        <v>4009</v>
      </c>
      <c r="Q4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8" s="8" t="s">
        <v>3932</v>
      </c>
      <c r="S488" s="8" t="s">
        <v>2128</v>
      </c>
      <c r="T488" s="8" t="s">
        <v>1382</v>
      </c>
      <c r="U488" s="18"/>
      <c r="V488" s="1" t="s">
        <v>2589</v>
      </c>
      <c r="W488" s="8" t="s">
        <v>2640</v>
      </c>
      <c r="X488" s="19" t="s">
        <v>2716</v>
      </c>
      <c r="AA488" s="20">
        <v>1689043.7</v>
      </c>
      <c r="AB488" s="12">
        <f t="shared" si="7"/>
        <v>26725.06</v>
      </c>
      <c r="AC488" s="17">
        <f>ROUND(1.65586^(2*EXP(-((Таблица1[[#This Row],[Площадь, кв.м]]/200)^2))-1),4)</f>
        <v>1.4313</v>
      </c>
      <c r="AD4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488" s="21">
        <v>1</v>
      </c>
      <c r="AG4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11475.4735</v>
      </c>
      <c r="AH488" s="34">
        <f>ROUND(Таблица1[[#This Row],[УПКС]]*Таблица1[[#This Row],[Площадь, кв.м]],2)</f>
        <v>906562.41</v>
      </c>
      <c r="AI488" s="14">
        <f>Таблица1[[#This Row],[Кадастровая стоимость, руб]]/Таблица1[[#This Row],[Действ. КС]]</f>
        <v>0.53673117516142421</v>
      </c>
      <c r="AJ488" s="20" t="s">
        <v>3996</v>
      </c>
      <c r="AK488" s="20" t="s">
        <v>3997</v>
      </c>
      <c r="AL488" s="20" t="s">
        <v>3998</v>
      </c>
      <c r="AM488" s="8" t="s">
        <v>3984</v>
      </c>
      <c r="AN488" s="8" t="s">
        <v>4036</v>
      </c>
      <c r="AO488" s="46" t="s">
        <v>4013</v>
      </c>
    </row>
    <row r="489" spans="1:41" x14ac:dyDescent="0.25">
      <c r="A489" s="1" t="s">
        <v>628</v>
      </c>
      <c r="B489" s="1" t="s">
        <v>17</v>
      </c>
      <c r="C489" s="1" t="s">
        <v>3981</v>
      </c>
      <c r="D489" s="1" t="s">
        <v>1281</v>
      </c>
      <c r="E489" s="16">
        <v>204002000000</v>
      </c>
      <c r="F489" s="16" t="s">
        <v>1005</v>
      </c>
      <c r="G489" s="8" t="s">
        <v>201</v>
      </c>
      <c r="H489" s="1">
        <v>2</v>
      </c>
      <c r="I489" s="1" t="s">
        <v>1351</v>
      </c>
      <c r="J489" s="1">
        <v>202</v>
      </c>
      <c r="K489" s="1" t="s">
        <v>1352</v>
      </c>
      <c r="L489" s="1">
        <v>61001002001</v>
      </c>
      <c r="M489" s="1" t="s">
        <v>1363</v>
      </c>
      <c r="N489" s="8">
        <v>1970</v>
      </c>
      <c r="O489" s="8">
        <v>55.8</v>
      </c>
      <c r="P489" s="8" t="s">
        <v>4009</v>
      </c>
      <c r="Q4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89" s="8" t="s">
        <v>3932</v>
      </c>
      <c r="S489" s="8" t="s">
        <v>1963</v>
      </c>
      <c r="T489" s="8" t="s">
        <v>1382</v>
      </c>
      <c r="V489" s="1" t="s">
        <v>2589</v>
      </c>
      <c r="W489" s="8" t="s">
        <v>2640</v>
      </c>
      <c r="X489" s="19" t="s">
        <v>2700</v>
      </c>
      <c r="AA489" s="20">
        <v>467515.03</v>
      </c>
      <c r="AB489" s="12">
        <f t="shared" si="7"/>
        <v>26725.06</v>
      </c>
      <c r="AC489" s="17">
        <f>ROUND(1.65586^(2*EXP(-((Таблица1[[#This Row],[Площадь, кв.м]]/200)^2))-1),4)</f>
        <v>1.5354000000000001</v>
      </c>
      <c r="AD4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489" s="21">
        <v>1</v>
      </c>
      <c r="AG4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16413.462800000001</v>
      </c>
      <c r="AH489" s="34">
        <f>ROUND(Таблица1[[#This Row],[УПКС]]*Таблица1[[#This Row],[Площадь, кв.м]],2)</f>
        <v>915871.22</v>
      </c>
      <c r="AI489" s="14">
        <f>Таблица1[[#This Row],[Кадастровая стоимость, руб]]/Таблица1[[#This Row],[Действ. КС]]</f>
        <v>1.9590198415653073</v>
      </c>
      <c r="AJ489" s="20" t="s">
        <v>3996</v>
      </c>
      <c r="AK489" s="20" t="s">
        <v>3997</v>
      </c>
      <c r="AL489" s="20" t="s">
        <v>3998</v>
      </c>
      <c r="AM489" s="8" t="s">
        <v>3984</v>
      </c>
      <c r="AN489" s="8" t="s">
        <v>4036</v>
      </c>
      <c r="AO489" s="46" t="s">
        <v>4013</v>
      </c>
    </row>
    <row r="490" spans="1:41" x14ac:dyDescent="0.25">
      <c r="A490" s="1" t="s">
        <v>884</v>
      </c>
      <c r="B490" s="1" t="s">
        <v>17</v>
      </c>
      <c r="C490" s="1" t="s">
        <v>3981</v>
      </c>
      <c r="D490" s="1" t="s">
        <v>1281</v>
      </c>
      <c r="E490" s="16">
        <v>204002000000</v>
      </c>
      <c r="F490" s="16" t="s">
        <v>1005</v>
      </c>
      <c r="G490" s="8" t="s">
        <v>201</v>
      </c>
      <c r="H490" s="1">
        <v>2</v>
      </c>
      <c r="I490" s="1" t="s">
        <v>1351</v>
      </c>
      <c r="J490" s="1">
        <v>202</v>
      </c>
      <c r="K490" s="1" t="s">
        <v>1352</v>
      </c>
      <c r="L490" s="1">
        <v>61001002001</v>
      </c>
      <c r="M490" s="1" t="s">
        <v>1363</v>
      </c>
      <c r="N490" s="8">
        <v>1983</v>
      </c>
      <c r="O490" s="8">
        <v>96.3</v>
      </c>
      <c r="P490" s="8" t="s">
        <v>4009</v>
      </c>
      <c r="Q4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0" s="8" t="s">
        <v>3907</v>
      </c>
      <c r="S490" s="8" t="s">
        <v>2204</v>
      </c>
      <c r="T490" s="8" t="s">
        <v>1382</v>
      </c>
      <c r="V490" s="1" t="s">
        <v>2589</v>
      </c>
      <c r="W490" s="8" t="s">
        <v>2621</v>
      </c>
      <c r="X490" s="19" t="s">
        <v>2688</v>
      </c>
      <c r="AA490" s="20">
        <v>693882.79</v>
      </c>
      <c r="AB490" s="12">
        <f t="shared" si="7"/>
        <v>26725.06</v>
      </c>
      <c r="AC490" s="17">
        <f>ROUND(1.65586^(2*EXP(-((Таблица1[[#This Row],[Площадь, кв.м]]/200)^2))-1),4)</f>
        <v>1.3439000000000001</v>
      </c>
      <c r="AD4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0.68</v>
      </c>
      <c r="AF490" s="21">
        <v>1</v>
      </c>
      <c r="AG4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24422.749500000002</v>
      </c>
      <c r="AH490" s="34">
        <f>ROUND(Таблица1[[#This Row],[УПКС]]*Таблица1[[#This Row],[Площадь, кв.м]],2)</f>
        <v>2351910.7799999998</v>
      </c>
      <c r="AI490" s="14">
        <f>Таблица1[[#This Row],[Кадастровая стоимость, руб]]/Таблица1[[#This Row],[Действ. КС]]</f>
        <v>3.3894928853906285</v>
      </c>
      <c r="AJ490" s="20" t="s">
        <v>3996</v>
      </c>
      <c r="AK490" s="20" t="s">
        <v>3997</v>
      </c>
      <c r="AL490" s="20" t="s">
        <v>3998</v>
      </c>
      <c r="AM490" s="8" t="s">
        <v>3984</v>
      </c>
      <c r="AN490" s="8" t="s">
        <v>4036</v>
      </c>
      <c r="AO490" s="46" t="s">
        <v>4013</v>
      </c>
    </row>
    <row r="491" spans="1:41" x14ac:dyDescent="0.25">
      <c r="A491" s="1" t="s">
        <v>908</v>
      </c>
      <c r="B491" s="1" t="s">
        <v>21</v>
      </c>
      <c r="C491" s="1" t="s">
        <v>3981</v>
      </c>
      <c r="D491" s="1" t="s">
        <v>1281</v>
      </c>
      <c r="E491" s="16">
        <v>204002000000</v>
      </c>
      <c r="F491" s="16" t="s">
        <v>1005</v>
      </c>
      <c r="G491" s="8" t="s">
        <v>201</v>
      </c>
      <c r="H491" s="1">
        <v>2</v>
      </c>
      <c r="I491" s="1" t="s">
        <v>1351</v>
      </c>
      <c r="J491" s="1">
        <v>202</v>
      </c>
      <c r="K491" s="1" t="s">
        <v>1352</v>
      </c>
      <c r="L491" s="1">
        <v>61001002001</v>
      </c>
      <c r="M491" s="1" t="s">
        <v>1363</v>
      </c>
      <c r="N491" s="8">
        <v>1953</v>
      </c>
      <c r="O491" s="8">
        <v>103.2</v>
      </c>
      <c r="P491" s="8" t="s">
        <v>4009</v>
      </c>
      <c r="Q4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1" s="8" t="s">
        <v>3907</v>
      </c>
      <c r="S491" s="8" t="s">
        <v>2227</v>
      </c>
      <c r="T491" s="8" t="s">
        <v>1382</v>
      </c>
      <c r="V491" s="1" t="s">
        <v>2589</v>
      </c>
      <c r="W491" s="8" t="s">
        <v>2621</v>
      </c>
      <c r="X491" s="19" t="s">
        <v>2720</v>
      </c>
      <c r="AA491" s="20">
        <v>743600.24</v>
      </c>
      <c r="AB491" s="12">
        <f t="shared" si="7"/>
        <v>26725.06</v>
      </c>
      <c r="AC491" s="17">
        <f>ROUND(1.65586^(2*EXP(-((Таблица1[[#This Row],[Площадь, кв.м]]/200)^2))-1),4)</f>
        <v>1.3081</v>
      </c>
      <c r="AD4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91" s="21">
        <v>1</v>
      </c>
      <c r="AG4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11536.486800000001</v>
      </c>
      <c r="AH491" s="34">
        <f>ROUND(Таблица1[[#This Row],[УПКС]]*Таблица1[[#This Row],[Площадь, кв.м]],2)</f>
        <v>1190565.44</v>
      </c>
      <c r="AI491" s="14">
        <f>Таблица1[[#This Row],[Кадастровая стоимость, руб]]/Таблица1[[#This Row],[Действ. КС]]</f>
        <v>1.6010826462347565</v>
      </c>
      <c r="AJ491" s="20" t="s">
        <v>3996</v>
      </c>
      <c r="AK491" s="20" t="s">
        <v>3997</v>
      </c>
      <c r="AL491" s="20" t="s">
        <v>3998</v>
      </c>
      <c r="AM491" s="8" t="s">
        <v>3984</v>
      </c>
      <c r="AN491" s="8" t="s">
        <v>4036</v>
      </c>
      <c r="AO491" s="46" t="s">
        <v>4013</v>
      </c>
    </row>
    <row r="492" spans="1:41" x14ac:dyDescent="0.25">
      <c r="A492" s="1" t="s">
        <v>488</v>
      </c>
      <c r="B492" s="1" t="s">
        <v>17</v>
      </c>
      <c r="C492" s="1" t="s">
        <v>3981</v>
      </c>
      <c r="D492" s="1" t="s">
        <v>1281</v>
      </c>
      <c r="E492" s="16">
        <v>204002000000</v>
      </c>
      <c r="F492" s="16" t="s">
        <v>1005</v>
      </c>
      <c r="G492" s="8" t="s">
        <v>201</v>
      </c>
      <c r="H492" s="1">
        <v>2</v>
      </c>
      <c r="I492" s="1" t="s">
        <v>1351</v>
      </c>
      <c r="J492" s="1">
        <v>202</v>
      </c>
      <c r="K492" s="1" t="s">
        <v>1352</v>
      </c>
      <c r="L492" s="1">
        <v>61001002001</v>
      </c>
      <c r="M492" s="1" t="s">
        <v>1363</v>
      </c>
      <c r="N492" s="8">
        <v>1957</v>
      </c>
      <c r="O492" s="8">
        <v>29.8</v>
      </c>
      <c r="P492" s="8" t="s">
        <v>4009</v>
      </c>
      <c r="Q4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2" s="8" t="s">
        <v>3907</v>
      </c>
      <c r="S492" s="8" t="s">
        <v>1829</v>
      </c>
      <c r="T492" s="8" t="s">
        <v>1382</v>
      </c>
      <c r="V492" s="1" t="s">
        <v>2589</v>
      </c>
      <c r="W492" s="8" t="s">
        <v>2621</v>
      </c>
      <c r="X492" s="19" t="s">
        <v>2838</v>
      </c>
      <c r="AA492" s="20">
        <v>289566.84999999998</v>
      </c>
      <c r="AB492" s="12">
        <f t="shared" si="7"/>
        <v>26725.06</v>
      </c>
      <c r="AC492" s="17">
        <f>ROUND(1.65586^(2*EXP(-((Таблица1[[#This Row],[Площадь, кв.м]]/200)^2))-1),4)</f>
        <v>1.6195999999999999</v>
      </c>
      <c r="AD4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492" s="21">
        <v>1</v>
      </c>
      <c r="AG4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14716.528399999999</v>
      </c>
      <c r="AH492" s="34">
        <f>ROUND(Таблица1[[#This Row],[УПКС]]*Таблица1[[#This Row],[Площадь, кв.м]],2)</f>
        <v>438552.55</v>
      </c>
      <c r="AI492" s="14">
        <f>Таблица1[[#This Row],[Кадастровая стоимость, руб]]/Таблица1[[#This Row],[Действ. КС]]</f>
        <v>1.5145122792888759</v>
      </c>
      <c r="AJ492" s="20" t="s">
        <v>3996</v>
      </c>
      <c r="AK492" s="20" t="s">
        <v>3997</v>
      </c>
      <c r="AL492" s="20" t="s">
        <v>3998</v>
      </c>
      <c r="AM492" s="8" t="s">
        <v>3984</v>
      </c>
      <c r="AN492" s="8" t="s">
        <v>4036</v>
      </c>
      <c r="AO492" s="46" t="s">
        <v>4013</v>
      </c>
    </row>
    <row r="493" spans="1:41" x14ac:dyDescent="0.25">
      <c r="A493" s="1" t="s">
        <v>92</v>
      </c>
      <c r="B493" s="1" t="s">
        <v>17</v>
      </c>
      <c r="C493" s="1" t="s">
        <v>3981</v>
      </c>
      <c r="D493" s="1" t="s">
        <v>1281</v>
      </c>
      <c r="E493" s="16">
        <v>204002000000</v>
      </c>
      <c r="F493" s="16" t="s">
        <v>1005</v>
      </c>
      <c r="G493" s="8" t="s">
        <v>1338</v>
      </c>
      <c r="H493" s="1">
        <v>2</v>
      </c>
      <c r="I493" s="1" t="s">
        <v>1349</v>
      </c>
      <c r="J493" s="1">
        <v>201</v>
      </c>
      <c r="K493" s="1" t="s">
        <v>1350</v>
      </c>
      <c r="L493" s="1">
        <v>61001002001</v>
      </c>
      <c r="M493" s="1" t="s">
        <v>1363</v>
      </c>
      <c r="N493" s="8">
        <v>1954</v>
      </c>
      <c r="O493" s="8">
        <v>109.6</v>
      </c>
      <c r="P493" s="8" t="s">
        <v>4009</v>
      </c>
      <c r="Q4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3" s="8" t="s">
        <v>3907</v>
      </c>
      <c r="S493" s="8" t="s">
        <v>1455</v>
      </c>
      <c r="T493" s="8" t="s">
        <v>1382</v>
      </c>
      <c r="V493" s="1" t="s">
        <v>2589</v>
      </c>
      <c r="W493" s="8" t="s">
        <v>2621</v>
      </c>
      <c r="X493" s="19" t="s">
        <v>2716</v>
      </c>
      <c r="AA493" s="20">
        <v>918273.74</v>
      </c>
      <c r="AB493" s="12">
        <f t="shared" si="7"/>
        <v>26725.06</v>
      </c>
      <c r="AC493" s="17">
        <f>ROUND(1.65586^(2*EXP(-((Таблица1[[#This Row],[Площадь, кв.м]]/200)^2))-1),4)</f>
        <v>1.2746999999999999</v>
      </c>
      <c r="AD4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493" s="21">
        <v>1</v>
      </c>
      <c r="AG4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11241.923199999999</v>
      </c>
      <c r="AH493" s="34">
        <f>ROUND(Таблица1[[#This Row],[УПКС]]*Таблица1[[#This Row],[Площадь, кв.м]],2)</f>
        <v>1232114.78</v>
      </c>
      <c r="AI493" s="14">
        <f>Таблица1[[#This Row],[Кадастровая стоимость, руб]]/Таблица1[[#This Row],[Действ. КС]]</f>
        <v>1.3417728574052439</v>
      </c>
      <c r="AJ493" s="20" t="s">
        <v>3996</v>
      </c>
      <c r="AK493" s="20" t="s">
        <v>3997</v>
      </c>
      <c r="AL493" s="20" t="s">
        <v>3998</v>
      </c>
      <c r="AM493" s="8" t="s">
        <v>3984</v>
      </c>
      <c r="AN493" s="8" t="s">
        <v>4036</v>
      </c>
      <c r="AO493" s="46" t="s">
        <v>4013</v>
      </c>
    </row>
    <row r="494" spans="1:41" x14ac:dyDescent="0.25">
      <c r="A494" s="1" t="s">
        <v>539</v>
      </c>
      <c r="B494" s="1" t="s">
        <v>17</v>
      </c>
      <c r="C494" s="1" t="s">
        <v>3981</v>
      </c>
      <c r="D494" s="1" t="s">
        <v>1281</v>
      </c>
      <c r="E494" s="16">
        <v>204002000000</v>
      </c>
      <c r="F494" s="16" t="s">
        <v>1005</v>
      </c>
      <c r="G494" s="8" t="s">
        <v>201</v>
      </c>
      <c r="H494" s="1">
        <v>2</v>
      </c>
      <c r="I494" s="1" t="s">
        <v>1351</v>
      </c>
      <c r="J494" s="1">
        <v>202</v>
      </c>
      <c r="K494" s="1" t="s">
        <v>1352</v>
      </c>
      <c r="L494" s="1">
        <v>61001002001</v>
      </c>
      <c r="M494" s="1" t="s">
        <v>1363</v>
      </c>
      <c r="N494" s="8">
        <v>1960</v>
      </c>
      <c r="O494" s="8">
        <v>42</v>
      </c>
      <c r="P494" s="8" t="s">
        <v>4009</v>
      </c>
      <c r="Q4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4" s="8" t="s">
        <v>3907</v>
      </c>
      <c r="S494" s="8" t="s">
        <v>1878</v>
      </c>
      <c r="T494" s="8" t="s">
        <v>1382</v>
      </c>
      <c r="V494" s="1" t="s">
        <v>2589</v>
      </c>
      <c r="W494" s="8" t="s">
        <v>2621</v>
      </c>
      <c r="X494" s="19" t="s">
        <v>2852</v>
      </c>
      <c r="AA494" s="20">
        <v>351822.71</v>
      </c>
      <c r="AB494" s="12">
        <f t="shared" si="7"/>
        <v>26725.06</v>
      </c>
      <c r="AC494" s="17">
        <f>ROUND(1.65586^(2*EXP(-((Таблица1[[#This Row],[Площадь, кв.м]]/200)^2))-1),4)</f>
        <v>1.5853999999999999</v>
      </c>
      <c r="AD4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494" s="21">
        <v>1</v>
      </c>
      <c r="AG4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14829.468500000001</v>
      </c>
      <c r="AH494" s="34">
        <f>ROUND(Таблица1[[#This Row],[УПКС]]*Таблица1[[#This Row],[Площадь, кв.м]],2)</f>
        <v>622837.68000000005</v>
      </c>
      <c r="AI494" s="14">
        <f>Таблица1[[#This Row],[Кадастровая стоимость, руб]]/Таблица1[[#This Row],[Действ. КС]]</f>
        <v>1.7703168735184833</v>
      </c>
      <c r="AJ494" s="20" t="s">
        <v>3996</v>
      </c>
      <c r="AK494" s="20" t="s">
        <v>3997</v>
      </c>
      <c r="AL494" s="20" t="s">
        <v>3998</v>
      </c>
      <c r="AM494" s="8" t="s">
        <v>3984</v>
      </c>
      <c r="AN494" s="8" t="s">
        <v>4036</v>
      </c>
      <c r="AO494" s="46" t="s">
        <v>4013</v>
      </c>
    </row>
    <row r="495" spans="1:41" x14ac:dyDescent="0.25">
      <c r="A495" s="1" t="s">
        <v>433</v>
      </c>
      <c r="B495" s="1" t="s">
        <v>21</v>
      </c>
      <c r="C495" s="1" t="s">
        <v>3981</v>
      </c>
      <c r="D495" s="1" t="s">
        <v>1281</v>
      </c>
      <c r="E495" s="16">
        <v>204002000000</v>
      </c>
      <c r="F495" s="16" t="s">
        <v>1005</v>
      </c>
      <c r="G495" s="8" t="s">
        <v>201</v>
      </c>
      <c r="H495" s="1">
        <v>2</v>
      </c>
      <c r="I495" s="1" t="s">
        <v>1351</v>
      </c>
      <c r="J495" s="1">
        <v>202</v>
      </c>
      <c r="K495" s="1" t="s">
        <v>1352</v>
      </c>
      <c r="L495" s="1">
        <v>61001003000</v>
      </c>
      <c r="M495" s="1" t="s">
        <v>1359</v>
      </c>
      <c r="N495" s="8">
        <v>1958</v>
      </c>
      <c r="O495" s="8">
        <v>449.8</v>
      </c>
      <c r="P495" s="8" t="s">
        <v>4009</v>
      </c>
      <c r="Q4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5" s="8" t="s">
        <v>3907</v>
      </c>
      <c r="S495" s="8" t="s">
        <v>1778</v>
      </c>
      <c r="T495" s="8" t="s">
        <v>1382</v>
      </c>
      <c r="U495" s="18"/>
      <c r="V495" s="1" t="s">
        <v>2589</v>
      </c>
      <c r="W495" s="8" t="s">
        <v>2621</v>
      </c>
      <c r="X495" s="19" t="s">
        <v>2755</v>
      </c>
      <c r="AA495" s="20">
        <v>3767853.15</v>
      </c>
      <c r="AB495" s="12">
        <f t="shared" si="7"/>
        <v>26725.06</v>
      </c>
      <c r="AC495" s="17">
        <f>ROUND(1.65586^(2*EXP(-((Таблица1[[#This Row],[Площадь, кв.м]]/200)^2))-1),4)</f>
        <v>0.60780000000000001</v>
      </c>
      <c r="AD4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495" s="21">
        <v>1</v>
      </c>
      <c r="AG4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5522.7870999999996</v>
      </c>
      <c r="AH495" s="34">
        <f>ROUND(Таблица1[[#This Row],[УПКС]]*Таблица1[[#This Row],[Площадь, кв.м]],2)</f>
        <v>2484149.64</v>
      </c>
      <c r="AI495" s="14">
        <f>Таблица1[[#This Row],[Кадастровая стоимость, руб]]/Таблица1[[#This Row],[Действ. КС]]</f>
        <v>0.6593010770602884</v>
      </c>
      <c r="AJ495" s="20" t="s">
        <v>3996</v>
      </c>
      <c r="AK495" s="20" t="s">
        <v>3997</v>
      </c>
      <c r="AL495" s="20" t="s">
        <v>3998</v>
      </c>
      <c r="AM495" s="8" t="s">
        <v>3984</v>
      </c>
      <c r="AN495" s="8" t="s">
        <v>4036</v>
      </c>
      <c r="AO495" s="46" t="s">
        <v>4013</v>
      </c>
    </row>
    <row r="496" spans="1:41" x14ac:dyDescent="0.25">
      <c r="A496" s="1" t="s">
        <v>649</v>
      </c>
      <c r="B496" s="1" t="s">
        <v>17</v>
      </c>
      <c r="C496" s="1" t="s">
        <v>3981</v>
      </c>
      <c r="D496" s="1" t="s">
        <v>1281</v>
      </c>
      <c r="E496" s="16">
        <v>204002000000</v>
      </c>
      <c r="F496" s="16" t="s">
        <v>1005</v>
      </c>
      <c r="G496" s="8" t="s">
        <v>201</v>
      </c>
      <c r="H496" s="1">
        <v>2</v>
      </c>
      <c r="I496" s="1" t="s">
        <v>1351</v>
      </c>
      <c r="J496" s="1">
        <v>202</v>
      </c>
      <c r="K496" s="1" t="s">
        <v>1352</v>
      </c>
      <c r="L496" s="1">
        <v>61001002001</v>
      </c>
      <c r="M496" s="1" t="s">
        <v>1363</v>
      </c>
      <c r="N496" s="8">
        <v>1946</v>
      </c>
      <c r="O496" s="8">
        <v>57.9</v>
      </c>
      <c r="P496" s="8" t="s">
        <v>4009</v>
      </c>
      <c r="Q4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6" s="8" t="s">
        <v>3907</v>
      </c>
      <c r="S496" s="8" t="s">
        <v>1982</v>
      </c>
      <c r="T496" s="8" t="s">
        <v>1382</v>
      </c>
      <c r="U496" s="18"/>
      <c r="V496" s="1" t="s">
        <v>2589</v>
      </c>
      <c r="W496" s="8" t="s">
        <v>2621</v>
      </c>
      <c r="X496" s="19" t="s">
        <v>2700</v>
      </c>
      <c r="AA496" s="20">
        <v>485109.68</v>
      </c>
      <c r="AB496" s="12">
        <f t="shared" si="7"/>
        <v>26725.06</v>
      </c>
      <c r="AC496" s="17">
        <f>ROUND(1.65586^(2*EXP(-((Таблица1[[#This Row],[Площадь, кв.м]]/200)^2))-1),4)</f>
        <v>1.5268999999999999</v>
      </c>
      <c r="AD4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496" s="21">
        <v>1</v>
      </c>
      <c r="AG4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12650.013199999999</v>
      </c>
      <c r="AH496" s="34">
        <f>ROUND(Таблица1[[#This Row],[УПКС]]*Таблица1[[#This Row],[Площадь, кв.м]],2)</f>
        <v>732435.76</v>
      </c>
      <c r="AI496" s="14">
        <f>Таблица1[[#This Row],[Кадастровая стоимость, руб]]/Таблица1[[#This Row],[Действ. КС]]</f>
        <v>1.5098353840310916</v>
      </c>
      <c r="AJ496" s="20" t="s">
        <v>3996</v>
      </c>
      <c r="AK496" s="20" t="s">
        <v>3997</v>
      </c>
      <c r="AL496" s="20" t="s">
        <v>3998</v>
      </c>
      <c r="AM496" s="8" t="s">
        <v>3984</v>
      </c>
      <c r="AN496" s="8" t="s">
        <v>4036</v>
      </c>
      <c r="AO496" s="46" t="s">
        <v>4013</v>
      </c>
    </row>
    <row r="497" spans="1:41" x14ac:dyDescent="0.25">
      <c r="A497" s="1" t="s">
        <v>102</v>
      </c>
      <c r="B497" s="1" t="s">
        <v>56</v>
      </c>
      <c r="C497" s="1" t="s">
        <v>3981</v>
      </c>
      <c r="D497" s="1" t="s">
        <v>1281</v>
      </c>
      <c r="E497" s="16">
        <v>204003000000</v>
      </c>
      <c r="F497" s="16" t="s">
        <v>1339</v>
      </c>
      <c r="G497" s="8" t="s">
        <v>1338</v>
      </c>
      <c r="H497" s="1">
        <v>2</v>
      </c>
      <c r="I497" s="1" t="s">
        <v>1349</v>
      </c>
      <c r="J497" s="1">
        <v>201</v>
      </c>
      <c r="K497" s="1" t="s">
        <v>1350</v>
      </c>
      <c r="L497" s="1">
        <v>61001002001</v>
      </c>
      <c r="M497" s="1" t="s">
        <v>1363</v>
      </c>
      <c r="N497" s="8">
        <v>1990</v>
      </c>
      <c r="O497" s="8">
        <v>140.19999999999999</v>
      </c>
      <c r="P497" s="8" t="s">
        <v>4009</v>
      </c>
      <c r="Q4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7" s="8" t="s">
        <v>3907</v>
      </c>
      <c r="S497" s="8" t="s">
        <v>1463</v>
      </c>
      <c r="T497" s="8" t="s">
        <v>1382</v>
      </c>
      <c r="V497" s="1" t="s">
        <v>2589</v>
      </c>
      <c r="W497" s="8" t="s">
        <v>2621</v>
      </c>
      <c r="X497" s="19" t="s">
        <v>2729</v>
      </c>
      <c r="AA497" s="20">
        <v>1515604.45</v>
      </c>
      <c r="AB497" s="12">
        <f t="shared" si="7"/>
        <v>26725.06</v>
      </c>
      <c r="AC497" s="17">
        <f>ROUND(1.65586^(2*EXP(-((Таблица1[[#This Row],[Площадь, кв.м]]/200)^2))-1),4)</f>
        <v>1.1193</v>
      </c>
      <c r="AD4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497" s="21">
        <v>1</v>
      </c>
      <c r="AG4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23930.687699999999</v>
      </c>
      <c r="AH497" s="34">
        <f>ROUND(Таблица1[[#This Row],[УПКС]]*Таблица1[[#This Row],[Площадь, кв.м]],2)</f>
        <v>3355082.42</v>
      </c>
      <c r="AI497" s="14">
        <f>Таблица1[[#This Row],[Кадастровая стоимость, руб]]/Таблица1[[#This Row],[Действ. КС]]</f>
        <v>2.2136926425625103</v>
      </c>
      <c r="AJ497" s="20" t="s">
        <v>3996</v>
      </c>
      <c r="AK497" s="20" t="s">
        <v>3997</v>
      </c>
      <c r="AL497" s="20" t="s">
        <v>3998</v>
      </c>
      <c r="AM497" s="8" t="s">
        <v>3984</v>
      </c>
      <c r="AN497" s="8" t="s">
        <v>4036</v>
      </c>
      <c r="AO497" s="46" t="s">
        <v>4013</v>
      </c>
    </row>
    <row r="498" spans="1:41" x14ac:dyDescent="0.25">
      <c r="A498" s="1" t="s">
        <v>609</v>
      </c>
      <c r="B498" s="1" t="s">
        <v>17</v>
      </c>
      <c r="C498" s="1" t="s">
        <v>3981</v>
      </c>
      <c r="D498" s="1" t="s">
        <v>1281</v>
      </c>
      <c r="E498" s="16">
        <v>204002000000</v>
      </c>
      <c r="F498" s="16" t="s">
        <v>1005</v>
      </c>
      <c r="G498" s="8" t="s">
        <v>201</v>
      </c>
      <c r="H498" s="1">
        <v>2</v>
      </c>
      <c r="I498" s="1" t="s">
        <v>1351</v>
      </c>
      <c r="J498" s="1">
        <v>202</v>
      </c>
      <c r="K498" s="1" t="s">
        <v>1352</v>
      </c>
      <c r="L498" s="1">
        <v>61001002001</v>
      </c>
      <c r="M498" s="1" t="s">
        <v>1363</v>
      </c>
      <c r="N498" s="8">
        <v>1974</v>
      </c>
      <c r="O498" s="8">
        <v>52.7</v>
      </c>
      <c r="P498" s="8" t="s">
        <v>4009</v>
      </c>
      <c r="Q4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8" s="8" t="s">
        <v>3907</v>
      </c>
      <c r="S498" s="8" t="s">
        <v>1944</v>
      </c>
      <c r="T498" s="8" t="s">
        <v>1382</v>
      </c>
      <c r="V498" s="1" t="s">
        <v>2589</v>
      </c>
      <c r="W498" s="8" t="s">
        <v>2621</v>
      </c>
      <c r="X498" s="19" t="s">
        <v>2691</v>
      </c>
      <c r="AA498" s="20">
        <v>441453.74</v>
      </c>
      <c r="AB498" s="12">
        <f t="shared" si="7"/>
        <v>26725.06</v>
      </c>
      <c r="AC498" s="17">
        <f>ROUND(1.65586^(2*EXP(-((Таблица1[[#This Row],[Площадь, кв.м]]/200)^2))-1),4)</f>
        <v>1.5475000000000001</v>
      </c>
      <c r="AD4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0.48</v>
      </c>
      <c r="AF498" s="21">
        <v>1</v>
      </c>
      <c r="AG4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19851.374599999999</v>
      </c>
      <c r="AH498" s="34">
        <f>ROUND(Таблица1[[#This Row],[УПКС]]*Таблица1[[#This Row],[Площадь, кв.м]],2)</f>
        <v>1046167.44</v>
      </c>
      <c r="AI498" s="14">
        <f>Таблица1[[#This Row],[Кадастровая стоимость, руб]]/Таблица1[[#This Row],[Действ. КС]]</f>
        <v>2.3698234836565208</v>
      </c>
      <c r="AJ498" s="20" t="s">
        <v>3996</v>
      </c>
      <c r="AK498" s="20" t="s">
        <v>3997</v>
      </c>
      <c r="AL498" s="20" t="s">
        <v>3998</v>
      </c>
      <c r="AM498" s="8" t="s">
        <v>3984</v>
      </c>
      <c r="AN498" s="8" t="s">
        <v>4036</v>
      </c>
      <c r="AO498" s="46" t="s">
        <v>4013</v>
      </c>
    </row>
    <row r="499" spans="1:41" x14ac:dyDescent="0.25">
      <c r="A499" s="1" t="s">
        <v>855</v>
      </c>
      <c r="B499" s="1" t="s">
        <v>17</v>
      </c>
      <c r="C499" s="1" t="s">
        <v>3981</v>
      </c>
      <c r="D499" s="1" t="s">
        <v>1281</v>
      </c>
      <c r="E499" s="16">
        <v>204002000000</v>
      </c>
      <c r="F499" s="16" t="s">
        <v>1005</v>
      </c>
      <c r="G499" s="8" t="s">
        <v>201</v>
      </c>
      <c r="H499" s="1">
        <v>2</v>
      </c>
      <c r="I499" s="1" t="s">
        <v>1351</v>
      </c>
      <c r="J499" s="1">
        <v>202</v>
      </c>
      <c r="K499" s="1" t="s">
        <v>1352</v>
      </c>
      <c r="L499" s="1">
        <v>61001002001</v>
      </c>
      <c r="M499" s="1" t="s">
        <v>1363</v>
      </c>
      <c r="N499" s="8">
        <v>2002</v>
      </c>
      <c r="O499" s="8">
        <v>90</v>
      </c>
      <c r="P499" s="8" t="s">
        <v>4009</v>
      </c>
      <c r="Q4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499" s="8" t="s">
        <v>3907</v>
      </c>
      <c r="S499" s="8" t="s">
        <v>2175</v>
      </c>
      <c r="T499" s="8" t="s">
        <v>1382</v>
      </c>
      <c r="V499" s="1" t="s">
        <v>2589</v>
      </c>
      <c r="W499" s="8" t="s">
        <v>2621</v>
      </c>
      <c r="X499" s="19" t="s">
        <v>2808</v>
      </c>
      <c r="AA499" s="20">
        <v>1621221.46</v>
      </c>
      <c r="AB499" s="12">
        <f t="shared" si="7"/>
        <v>26725.06</v>
      </c>
      <c r="AC499" s="17">
        <f>ROUND(1.65586^(2*EXP(-((Таблица1[[#This Row],[Площадь, кв.м]]/200)^2))-1),4)</f>
        <v>1.3763000000000001</v>
      </c>
      <c r="AD4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4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499" s="21">
        <v>1</v>
      </c>
      <c r="AG4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34942.615100000003</v>
      </c>
      <c r="AH499" s="34">
        <f>ROUND(Таблица1[[#This Row],[УПКС]]*Таблица1[[#This Row],[Площадь, кв.м]],2)</f>
        <v>3144835.36</v>
      </c>
      <c r="AI499" s="14">
        <f>Таблица1[[#This Row],[Кадастровая стоимость, руб]]/Таблица1[[#This Row],[Действ. КС]]</f>
        <v>1.939793814473687</v>
      </c>
      <c r="AJ499" s="20" t="s">
        <v>3996</v>
      </c>
      <c r="AK499" s="20" t="s">
        <v>3997</v>
      </c>
      <c r="AL499" s="20" t="s">
        <v>3998</v>
      </c>
      <c r="AM499" s="8" t="s">
        <v>3984</v>
      </c>
      <c r="AN499" s="8" t="s">
        <v>4036</v>
      </c>
      <c r="AO499" s="46" t="s">
        <v>4013</v>
      </c>
    </row>
    <row r="500" spans="1:41" x14ac:dyDescent="0.25">
      <c r="A500" s="1" t="s">
        <v>946</v>
      </c>
      <c r="B500" s="1" t="s">
        <v>17</v>
      </c>
      <c r="C500" s="1" t="s">
        <v>3981</v>
      </c>
      <c r="D500" s="1" t="s">
        <v>1281</v>
      </c>
      <c r="E500" s="16">
        <v>204002000000</v>
      </c>
      <c r="F500" s="16" t="s">
        <v>1005</v>
      </c>
      <c r="G500" s="8" t="s">
        <v>201</v>
      </c>
      <c r="H500" s="1">
        <v>2</v>
      </c>
      <c r="I500" s="1" t="s">
        <v>1351</v>
      </c>
      <c r="J500" s="1">
        <v>202</v>
      </c>
      <c r="K500" s="1" t="s">
        <v>1352</v>
      </c>
      <c r="L500" s="1">
        <v>61001002001</v>
      </c>
      <c r="M500" s="1" t="s">
        <v>1363</v>
      </c>
      <c r="N500" s="8">
        <v>1955</v>
      </c>
      <c r="O500" s="8">
        <v>114.4</v>
      </c>
      <c r="P500" s="8" t="s">
        <v>4009</v>
      </c>
      <c r="Q5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0" s="8" t="s">
        <v>3907</v>
      </c>
      <c r="S500" s="8" t="s">
        <v>2265</v>
      </c>
      <c r="T500" s="8" t="s">
        <v>1382</v>
      </c>
      <c r="V500" s="1" t="s">
        <v>2589</v>
      </c>
      <c r="W500" s="8" t="s">
        <v>2621</v>
      </c>
      <c r="X500" s="19" t="s">
        <v>2774</v>
      </c>
      <c r="AA500" s="20">
        <v>824465.76</v>
      </c>
      <c r="AB500" s="12">
        <f t="shared" si="7"/>
        <v>26725.06</v>
      </c>
      <c r="AC500" s="17">
        <f>ROUND(1.65586^(2*EXP(-((Таблица1[[#This Row],[Площадь, кв.м]]/200)^2))-1),4)</f>
        <v>1.2496</v>
      </c>
      <c r="AD5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500" s="21">
        <v>1</v>
      </c>
      <c r="AG5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11020.559499999999</v>
      </c>
      <c r="AH500" s="34">
        <f>ROUND(Таблица1[[#This Row],[УПКС]]*Таблица1[[#This Row],[Площадь, кв.м]],2)</f>
        <v>1260752.01</v>
      </c>
      <c r="AI500" s="14">
        <f>Таблица1[[#This Row],[Кадастровая стоимость, руб]]/Таблица1[[#This Row],[Действ. КС]]</f>
        <v>1.529174492340349</v>
      </c>
      <c r="AJ500" s="20" t="s">
        <v>3996</v>
      </c>
      <c r="AK500" s="20" t="s">
        <v>3997</v>
      </c>
      <c r="AL500" s="20" t="s">
        <v>3998</v>
      </c>
      <c r="AM500" s="8" t="s">
        <v>3984</v>
      </c>
      <c r="AN500" s="8" t="s">
        <v>4036</v>
      </c>
      <c r="AO500" s="46" t="s">
        <v>4013</v>
      </c>
    </row>
    <row r="501" spans="1:41" x14ac:dyDescent="0.25">
      <c r="A501" s="1" t="s">
        <v>481</v>
      </c>
      <c r="B501" s="1" t="s">
        <v>21</v>
      </c>
      <c r="C501" s="1" t="s">
        <v>3981</v>
      </c>
      <c r="D501" s="1" t="s">
        <v>1281</v>
      </c>
      <c r="E501" s="16">
        <v>204002000000</v>
      </c>
      <c r="F501" s="16" t="s">
        <v>1005</v>
      </c>
      <c r="G501" s="8" t="s">
        <v>201</v>
      </c>
      <c r="H501" s="1">
        <v>2</v>
      </c>
      <c r="I501" s="1" t="s">
        <v>1351</v>
      </c>
      <c r="J501" s="1">
        <v>202</v>
      </c>
      <c r="K501" s="1" t="s">
        <v>1352</v>
      </c>
      <c r="L501" s="1">
        <v>61001002001</v>
      </c>
      <c r="M501" s="1" t="s">
        <v>1363</v>
      </c>
      <c r="N501" s="8">
        <v>1939</v>
      </c>
      <c r="O501" s="8">
        <v>28.4</v>
      </c>
      <c r="P501" s="8" t="s">
        <v>4009</v>
      </c>
      <c r="Q5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1" s="8" t="s">
        <v>3900</v>
      </c>
      <c r="S501" s="8" t="s">
        <v>1823</v>
      </c>
      <c r="T501" s="8" t="s">
        <v>1382</v>
      </c>
      <c r="U501" s="18"/>
      <c r="V501" s="1" t="s">
        <v>2589</v>
      </c>
      <c r="W501" s="8" t="s">
        <v>2604</v>
      </c>
      <c r="X501" s="19" t="s">
        <v>2745</v>
      </c>
      <c r="AA501" s="20">
        <v>275963.03999999998</v>
      </c>
      <c r="AB501" s="12">
        <f t="shared" si="7"/>
        <v>26725.06</v>
      </c>
      <c r="AC501" s="17">
        <f>ROUND(1.65586^(2*EXP(-((Таблица1[[#This Row],[Площадь, кв.м]]/200)^2))-1),4)</f>
        <v>1.6229</v>
      </c>
      <c r="AD5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501" s="21">
        <v>1</v>
      </c>
      <c r="AG5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13011.63</v>
      </c>
      <c r="AH501" s="34">
        <f>ROUND(Таблица1[[#This Row],[УПКС]]*Таблица1[[#This Row],[Площадь, кв.м]],2)</f>
        <v>369530.29</v>
      </c>
      <c r="AI501" s="14">
        <f>Таблица1[[#This Row],[Кадастровая стоимость, руб]]/Таблица1[[#This Row],[Действ. КС]]</f>
        <v>1.3390571795411443</v>
      </c>
      <c r="AJ501" s="20" t="s">
        <v>3996</v>
      </c>
      <c r="AK501" s="20" t="s">
        <v>3997</v>
      </c>
      <c r="AL501" s="20" t="s">
        <v>3998</v>
      </c>
      <c r="AM501" s="8" t="s">
        <v>3984</v>
      </c>
      <c r="AN501" s="8" t="s">
        <v>4036</v>
      </c>
      <c r="AO501" s="46" t="s">
        <v>4013</v>
      </c>
    </row>
    <row r="502" spans="1:41" x14ac:dyDescent="0.25">
      <c r="A502" s="1" t="s">
        <v>60</v>
      </c>
      <c r="B502" s="1" t="s">
        <v>56</v>
      </c>
      <c r="C502" s="1" t="s">
        <v>3981</v>
      </c>
      <c r="D502" s="1" t="s">
        <v>1281</v>
      </c>
      <c r="E502" s="16">
        <v>204002000000</v>
      </c>
      <c r="F502" s="16" t="s">
        <v>1005</v>
      </c>
      <c r="G502" s="8" t="s">
        <v>1338</v>
      </c>
      <c r="H502" s="1">
        <v>2</v>
      </c>
      <c r="I502" s="1" t="s">
        <v>1349</v>
      </c>
      <c r="J502" s="1">
        <v>201</v>
      </c>
      <c r="K502" s="1" t="s">
        <v>1350</v>
      </c>
      <c r="L502" s="1">
        <v>61001002001</v>
      </c>
      <c r="M502" s="1" t="s">
        <v>1363</v>
      </c>
      <c r="N502" s="8">
        <v>1952</v>
      </c>
      <c r="O502" s="8">
        <v>39</v>
      </c>
      <c r="P502" s="8" t="s">
        <v>4009</v>
      </c>
      <c r="Q5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2" s="8" t="s">
        <v>3900</v>
      </c>
      <c r="S502" s="8" t="s">
        <v>1426</v>
      </c>
      <c r="T502" s="8" t="s">
        <v>1382</v>
      </c>
      <c r="V502" s="1" t="s">
        <v>2589</v>
      </c>
      <c r="W502" s="8" t="s">
        <v>2604</v>
      </c>
      <c r="X502" s="19" t="s">
        <v>2696</v>
      </c>
      <c r="AA502" s="20">
        <v>2037537.06</v>
      </c>
      <c r="AB502" s="12">
        <f t="shared" si="7"/>
        <v>26725.06</v>
      </c>
      <c r="AC502" s="17">
        <f>ROUND(1.65586^(2*EXP(-((Таблица1[[#This Row],[Площадь, кв.м]]/200)^2))-1),4)</f>
        <v>1.5947</v>
      </c>
      <c r="AD5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502" s="21">
        <v>1</v>
      </c>
      <c r="AG5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13637.905000000001</v>
      </c>
      <c r="AH502" s="34">
        <f>ROUND(Таблица1[[#This Row],[УПКС]]*Таблица1[[#This Row],[Площадь, кв.м]],2)</f>
        <v>531878.30000000005</v>
      </c>
      <c r="AI502" s="14">
        <f>Таблица1[[#This Row],[Кадастровая стоимость, руб]]/Таблица1[[#This Row],[Действ. КС]]</f>
        <v>0.26103981637516815</v>
      </c>
      <c r="AJ502" s="20" t="s">
        <v>3996</v>
      </c>
      <c r="AK502" s="20" t="s">
        <v>3997</v>
      </c>
      <c r="AL502" s="20" t="s">
        <v>3998</v>
      </c>
      <c r="AM502" s="8" t="s">
        <v>3984</v>
      </c>
      <c r="AN502" s="8" t="s">
        <v>4036</v>
      </c>
      <c r="AO502" s="46" t="s">
        <v>4013</v>
      </c>
    </row>
    <row r="503" spans="1:41" x14ac:dyDescent="0.25">
      <c r="A503" s="1" t="s">
        <v>707</v>
      </c>
      <c r="B503" s="1" t="s">
        <v>56</v>
      </c>
      <c r="C503" s="1" t="s">
        <v>3981</v>
      </c>
      <c r="D503" s="1" t="s">
        <v>1281</v>
      </c>
      <c r="E503" s="16">
        <v>204002000000</v>
      </c>
      <c r="F503" s="16" t="s">
        <v>1005</v>
      </c>
      <c r="G503" s="8" t="s">
        <v>201</v>
      </c>
      <c r="H503" s="1">
        <v>2</v>
      </c>
      <c r="I503" s="1" t="s">
        <v>1351</v>
      </c>
      <c r="J503" s="1">
        <v>202</v>
      </c>
      <c r="K503" s="1" t="s">
        <v>1352</v>
      </c>
      <c r="L503" s="1">
        <v>61001002001</v>
      </c>
      <c r="M503" s="1" t="s">
        <v>1363</v>
      </c>
      <c r="N503" s="8">
        <v>1948</v>
      </c>
      <c r="O503" s="8">
        <v>65.7</v>
      </c>
      <c r="P503" s="8" t="s">
        <v>4009</v>
      </c>
      <c r="Q5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3" s="8" t="s">
        <v>3900</v>
      </c>
      <c r="S503" s="8" t="s">
        <v>2036</v>
      </c>
      <c r="T503" s="8" t="s">
        <v>1382</v>
      </c>
      <c r="U503" s="18"/>
      <c r="V503" s="1" t="s">
        <v>2589</v>
      </c>
      <c r="W503" s="8" t="s">
        <v>2604</v>
      </c>
      <c r="X503" s="19" t="s">
        <v>2727</v>
      </c>
      <c r="AA503" s="20">
        <v>478901.28</v>
      </c>
      <c r="AB503" s="12">
        <f t="shared" si="7"/>
        <v>26725.06</v>
      </c>
      <c r="AC503" s="17">
        <f>ROUND(1.65586^(2*EXP(-((Таблица1[[#This Row],[Площадь, кв.м]]/200)^2))-1),4)</f>
        <v>1.4935</v>
      </c>
      <c r="AD5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503" s="21">
        <v>1</v>
      </c>
      <c r="AG5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12373.3019</v>
      </c>
      <c r="AH503" s="34">
        <f>ROUND(Таблица1[[#This Row],[УПКС]]*Таблица1[[#This Row],[Площадь, кв.м]],2)</f>
        <v>812925.93</v>
      </c>
      <c r="AI503" s="14">
        <f>Таблица1[[#This Row],[Кадастровая стоимость, руб]]/Таблица1[[#This Row],[Действ. КС]]</f>
        <v>1.6974812220171973</v>
      </c>
      <c r="AJ503" s="20" t="s">
        <v>3996</v>
      </c>
      <c r="AK503" s="20" t="s">
        <v>3997</v>
      </c>
      <c r="AL503" s="20" t="s">
        <v>3998</v>
      </c>
      <c r="AM503" s="8" t="s">
        <v>3984</v>
      </c>
      <c r="AN503" s="8" t="s">
        <v>4036</v>
      </c>
      <c r="AO503" s="46" t="s">
        <v>4013</v>
      </c>
    </row>
    <row r="504" spans="1:41" x14ac:dyDescent="0.25">
      <c r="A504" s="1" t="s">
        <v>918</v>
      </c>
      <c r="B504" s="1" t="s">
        <v>17</v>
      </c>
      <c r="C504" s="1" t="s">
        <v>3981</v>
      </c>
      <c r="D504" s="1" t="s">
        <v>1281</v>
      </c>
      <c r="E504" s="16">
        <v>204002000000</v>
      </c>
      <c r="F504" s="16" t="s">
        <v>1005</v>
      </c>
      <c r="G504" s="8" t="s">
        <v>201</v>
      </c>
      <c r="H504" s="1">
        <v>2</v>
      </c>
      <c r="I504" s="1" t="s">
        <v>1351</v>
      </c>
      <c r="J504" s="1">
        <v>202</v>
      </c>
      <c r="K504" s="1" t="s">
        <v>1352</v>
      </c>
      <c r="L504" s="1">
        <v>61001002000</v>
      </c>
      <c r="M504" s="1" t="s">
        <v>1364</v>
      </c>
      <c r="N504" s="8">
        <v>2006</v>
      </c>
      <c r="O504" s="8">
        <v>105.3</v>
      </c>
      <c r="P504" s="8" t="s">
        <v>4009</v>
      </c>
      <c r="Q5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4" s="8" t="s">
        <v>3900</v>
      </c>
      <c r="S504" s="8" t="s">
        <v>2237</v>
      </c>
      <c r="T504" s="8" t="s">
        <v>1382</v>
      </c>
      <c r="V504" s="1" t="s">
        <v>2589</v>
      </c>
      <c r="W504" s="8" t="s">
        <v>2604</v>
      </c>
      <c r="X504" s="19" t="s">
        <v>2902</v>
      </c>
      <c r="AA504" s="20">
        <v>1164865.42</v>
      </c>
      <c r="AB504" s="12">
        <f t="shared" si="7"/>
        <v>26725.06</v>
      </c>
      <c r="AC504" s="17">
        <f>ROUND(1.65586^(2*EXP(-((Таблица1[[#This Row],[Площадь, кв.м]]/200)^2))-1),4)</f>
        <v>1.2970999999999999</v>
      </c>
      <c r="AD5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504" s="21">
        <v>1</v>
      </c>
      <c r="AG5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33625.123099999997</v>
      </c>
      <c r="AH504" s="34">
        <f>ROUND(Таблица1[[#This Row],[УПКС]]*Таблица1[[#This Row],[Площадь, кв.м]],2)</f>
        <v>3540725.46</v>
      </c>
      <c r="AI504" s="14">
        <f>Таблица1[[#This Row],[Кадастровая стоимость, руб]]/Таблица1[[#This Row],[Действ. КС]]</f>
        <v>3.0396004544456305</v>
      </c>
      <c r="AJ504" s="20" t="s">
        <v>3996</v>
      </c>
      <c r="AK504" s="20" t="s">
        <v>3997</v>
      </c>
      <c r="AL504" s="20" t="s">
        <v>3998</v>
      </c>
      <c r="AM504" s="8" t="s">
        <v>3984</v>
      </c>
      <c r="AN504" s="8" t="s">
        <v>4036</v>
      </c>
      <c r="AO504" s="46" t="s">
        <v>4013</v>
      </c>
    </row>
    <row r="505" spans="1:41" x14ac:dyDescent="0.25">
      <c r="A505" s="1" t="s">
        <v>896</v>
      </c>
      <c r="B505" s="1" t="s">
        <v>21</v>
      </c>
      <c r="C505" s="1" t="s">
        <v>3981</v>
      </c>
      <c r="D505" s="1" t="s">
        <v>1281</v>
      </c>
      <c r="E505" s="16">
        <v>204002000000</v>
      </c>
      <c r="F505" s="16" t="s">
        <v>1005</v>
      </c>
      <c r="G505" s="8" t="s">
        <v>201</v>
      </c>
      <c r="H505" s="1">
        <v>2</v>
      </c>
      <c r="I505" s="1" t="s">
        <v>1351</v>
      </c>
      <c r="J505" s="1">
        <v>202</v>
      </c>
      <c r="K505" s="1" t="s">
        <v>1352</v>
      </c>
      <c r="L505" s="1">
        <v>61001002001</v>
      </c>
      <c r="M505" s="1" t="s">
        <v>1363</v>
      </c>
      <c r="N505" s="8">
        <v>2008</v>
      </c>
      <c r="O505" s="8">
        <v>98.6</v>
      </c>
      <c r="P505" s="8" t="s">
        <v>4009</v>
      </c>
      <c r="Q5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5" s="8" t="s">
        <v>3900</v>
      </c>
      <c r="S505" s="8" t="s">
        <v>2215</v>
      </c>
      <c r="T505" s="8" t="s">
        <v>1382</v>
      </c>
      <c r="V505" s="1" t="s">
        <v>2589</v>
      </c>
      <c r="W505" s="8" t="s">
        <v>2604</v>
      </c>
      <c r="X505" s="19" t="s">
        <v>2899</v>
      </c>
      <c r="AA505" s="20">
        <v>2131365.81</v>
      </c>
      <c r="AB505" s="12">
        <f t="shared" si="7"/>
        <v>26725.06</v>
      </c>
      <c r="AC505" s="17">
        <f>ROUND(1.65586^(2*EXP(-((Таблица1[[#This Row],[Площадь, кв.м]]/200)^2))-1),4)</f>
        <v>1.3320000000000001</v>
      </c>
      <c r="AD5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05" s="21">
        <v>1</v>
      </c>
      <c r="AG5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34885.8243</v>
      </c>
      <c r="AH505" s="34">
        <f>ROUND(Таблица1[[#This Row],[УПКС]]*Таблица1[[#This Row],[Площадь, кв.м]],2)</f>
        <v>3439742.28</v>
      </c>
      <c r="AI505" s="14">
        <f>Таблица1[[#This Row],[Кадастровая стоимость, руб]]/Таблица1[[#This Row],[Действ. КС]]</f>
        <v>1.6138676260364708</v>
      </c>
      <c r="AJ505" s="20" t="s">
        <v>3996</v>
      </c>
      <c r="AK505" s="20" t="s">
        <v>3997</v>
      </c>
      <c r="AL505" s="20" t="s">
        <v>3998</v>
      </c>
      <c r="AM505" s="8" t="s">
        <v>3984</v>
      </c>
      <c r="AN505" s="8" t="s">
        <v>4036</v>
      </c>
      <c r="AO505" s="46" t="s">
        <v>4013</v>
      </c>
    </row>
    <row r="506" spans="1:41" x14ac:dyDescent="0.25">
      <c r="A506" s="1" t="s">
        <v>587</v>
      </c>
      <c r="B506" s="1" t="s">
        <v>17</v>
      </c>
      <c r="C506" s="1" t="s">
        <v>3981</v>
      </c>
      <c r="D506" s="1" t="s">
        <v>1281</v>
      </c>
      <c r="E506" s="16">
        <v>204002000000</v>
      </c>
      <c r="F506" s="16" t="s">
        <v>1005</v>
      </c>
      <c r="G506" s="8" t="s">
        <v>201</v>
      </c>
      <c r="H506" s="1">
        <v>2</v>
      </c>
      <c r="I506" s="1" t="s">
        <v>1351</v>
      </c>
      <c r="J506" s="1">
        <v>202</v>
      </c>
      <c r="K506" s="1" t="s">
        <v>1352</v>
      </c>
      <c r="L506" s="1">
        <v>61001002001</v>
      </c>
      <c r="M506" s="1" t="s">
        <v>1363</v>
      </c>
      <c r="N506" s="8">
        <v>1957</v>
      </c>
      <c r="O506" s="8">
        <v>50.5</v>
      </c>
      <c r="P506" s="8" t="s">
        <v>4009</v>
      </c>
      <c r="Q5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6" s="8" t="s">
        <v>3900</v>
      </c>
      <c r="S506" s="8" t="s">
        <v>1922</v>
      </c>
      <c r="T506" s="8" t="s">
        <v>1382</v>
      </c>
      <c r="V506" s="1" t="s">
        <v>2589</v>
      </c>
      <c r="W506" s="8" t="s">
        <v>2604</v>
      </c>
      <c r="X506" s="19" t="s">
        <v>2862</v>
      </c>
      <c r="AA506" s="20">
        <v>423024.93</v>
      </c>
      <c r="AB506" s="12">
        <f t="shared" si="7"/>
        <v>26725.06</v>
      </c>
      <c r="AC506" s="17">
        <f>ROUND(1.65586^(2*EXP(-((Таблица1[[#This Row],[Площадь, кв.м]]/200)^2))-1),4)</f>
        <v>1.5558000000000001</v>
      </c>
      <c r="AD5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06" s="21">
        <v>1</v>
      </c>
      <c r="AG5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14136.8084</v>
      </c>
      <c r="AH506" s="34">
        <f>ROUND(Таблица1[[#This Row],[УПКС]]*Таблица1[[#This Row],[Площадь, кв.м]],2)</f>
        <v>713908.82</v>
      </c>
      <c r="AI506" s="14">
        <f>Таблица1[[#This Row],[Кадастровая стоимость, руб]]/Таблица1[[#This Row],[Действ. КС]]</f>
        <v>1.6876282445103175</v>
      </c>
      <c r="AJ506" s="20" t="s">
        <v>3996</v>
      </c>
      <c r="AK506" s="20" t="s">
        <v>3997</v>
      </c>
      <c r="AL506" s="20" t="s">
        <v>3998</v>
      </c>
      <c r="AM506" s="8" t="s">
        <v>3984</v>
      </c>
      <c r="AN506" s="8" t="s">
        <v>4036</v>
      </c>
      <c r="AO506" s="46" t="s">
        <v>4013</v>
      </c>
    </row>
    <row r="507" spans="1:41" x14ac:dyDescent="0.25">
      <c r="A507" s="1" t="s">
        <v>604</v>
      </c>
      <c r="B507" s="1" t="s">
        <v>21</v>
      </c>
      <c r="C507" s="1" t="s">
        <v>3981</v>
      </c>
      <c r="D507" s="1" t="s">
        <v>1281</v>
      </c>
      <c r="E507" s="16">
        <v>204002000000</v>
      </c>
      <c r="F507" s="16" t="s">
        <v>1005</v>
      </c>
      <c r="G507" s="8" t="s">
        <v>201</v>
      </c>
      <c r="H507" s="1">
        <v>2</v>
      </c>
      <c r="I507" s="1" t="s">
        <v>1351</v>
      </c>
      <c r="J507" s="1">
        <v>202</v>
      </c>
      <c r="K507" s="1" t="s">
        <v>1352</v>
      </c>
      <c r="L507" s="1">
        <v>61001002001</v>
      </c>
      <c r="M507" s="1" t="s">
        <v>1363</v>
      </c>
      <c r="N507" s="8">
        <v>1958</v>
      </c>
      <c r="O507" s="8">
        <v>52.3</v>
      </c>
      <c r="P507" s="8" t="s">
        <v>4009</v>
      </c>
      <c r="Q5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7" s="8" t="s">
        <v>3900</v>
      </c>
      <c r="S507" s="8" t="s">
        <v>1939</v>
      </c>
      <c r="T507" s="8" t="s">
        <v>1382</v>
      </c>
      <c r="V507" s="1" t="s">
        <v>2589</v>
      </c>
      <c r="W507" s="8" t="s">
        <v>2604</v>
      </c>
      <c r="X507" s="19" t="s">
        <v>2715</v>
      </c>
      <c r="AA507" s="20">
        <v>438103.05</v>
      </c>
      <c r="AB507" s="12">
        <f t="shared" si="7"/>
        <v>26725.06</v>
      </c>
      <c r="AC507" s="17">
        <f>ROUND(1.65586^(2*EXP(-((Таблица1[[#This Row],[Площадь, кв.м]]/200)^2))-1),4)</f>
        <v>1.5490999999999999</v>
      </c>
      <c r="AD5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07" s="21">
        <v>1</v>
      </c>
      <c r="AG5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14075.9288</v>
      </c>
      <c r="AH507" s="34">
        <f>ROUND(Таблица1[[#This Row],[УПКС]]*Таблица1[[#This Row],[Площадь, кв.м]],2)</f>
        <v>736171.08</v>
      </c>
      <c r="AI507" s="14">
        <f>Таблица1[[#This Row],[Кадастровая стоимость, руб]]/Таблица1[[#This Row],[Действ. КС]]</f>
        <v>1.6803605453100587</v>
      </c>
      <c r="AJ507" s="20" t="s">
        <v>3996</v>
      </c>
      <c r="AK507" s="20" t="s">
        <v>3997</v>
      </c>
      <c r="AL507" s="20" t="s">
        <v>3998</v>
      </c>
      <c r="AM507" s="8" t="s">
        <v>3984</v>
      </c>
      <c r="AN507" s="8" t="s">
        <v>4036</v>
      </c>
      <c r="AO507" s="46" t="s">
        <v>4013</v>
      </c>
    </row>
    <row r="508" spans="1:41" x14ac:dyDescent="0.25">
      <c r="A508" s="1" t="s">
        <v>817</v>
      </c>
      <c r="B508" s="1" t="s">
        <v>19</v>
      </c>
      <c r="C508" s="1" t="s">
        <v>3981</v>
      </c>
      <c r="D508" s="1" t="s">
        <v>1281</v>
      </c>
      <c r="E508" s="16">
        <v>204002000000</v>
      </c>
      <c r="F508" s="16" t="s">
        <v>1005</v>
      </c>
      <c r="G508" s="8" t="s">
        <v>201</v>
      </c>
      <c r="H508" s="1">
        <v>2</v>
      </c>
      <c r="I508" s="1" t="s">
        <v>1351</v>
      </c>
      <c r="J508" s="1">
        <v>202</v>
      </c>
      <c r="K508" s="1" t="s">
        <v>1352</v>
      </c>
      <c r="L508" s="1">
        <v>61001002000</v>
      </c>
      <c r="M508" s="1" t="s">
        <v>1364</v>
      </c>
      <c r="N508" s="8">
        <v>2012</v>
      </c>
      <c r="O508" s="8">
        <v>81.5</v>
      </c>
      <c r="P508" s="8" t="s">
        <v>4009</v>
      </c>
      <c r="Q5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8" s="8" t="s">
        <v>3900</v>
      </c>
      <c r="S508" s="8" t="s">
        <v>2141</v>
      </c>
      <c r="T508" s="8" t="s">
        <v>1382</v>
      </c>
      <c r="V508" s="1" t="s">
        <v>2589</v>
      </c>
      <c r="W508" s="8" t="s">
        <v>2604</v>
      </c>
      <c r="X508" s="19" t="s">
        <v>2892</v>
      </c>
      <c r="AA508" s="20">
        <v>1742494.45</v>
      </c>
      <c r="AB508" s="12">
        <f t="shared" si="7"/>
        <v>26725.06</v>
      </c>
      <c r="AC508" s="17">
        <f>ROUND(1.65586^(2*EXP(-((Таблица1[[#This Row],[Площадь, кв.м]]/200)^2))-1),4)</f>
        <v>1.4191</v>
      </c>
      <c r="AD5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08" s="21">
        <v>1</v>
      </c>
      <c r="AG5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37925.532599999999</v>
      </c>
      <c r="AH508" s="34">
        <f>ROUND(Таблица1[[#This Row],[УПКС]]*Таблица1[[#This Row],[Площадь, кв.м]],2)</f>
        <v>3090930.91</v>
      </c>
      <c r="AI508" s="14">
        <f>Таблица1[[#This Row],[Кадастровая стоимость, руб]]/Таблица1[[#This Row],[Действ. КС]]</f>
        <v>1.7738540917590873</v>
      </c>
      <c r="AJ508" s="20" t="s">
        <v>3996</v>
      </c>
      <c r="AK508" s="20" t="s">
        <v>3997</v>
      </c>
      <c r="AL508" s="20" t="s">
        <v>3998</v>
      </c>
      <c r="AM508" s="8" t="s">
        <v>3984</v>
      </c>
      <c r="AN508" s="8" t="s">
        <v>4036</v>
      </c>
      <c r="AO508" s="46" t="s">
        <v>4013</v>
      </c>
    </row>
    <row r="509" spans="1:41" x14ac:dyDescent="0.25">
      <c r="A509" s="1" t="s">
        <v>894</v>
      </c>
      <c r="B509" s="1" t="s">
        <v>8</v>
      </c>
      <c r="C509" s="1" t="s">
        <v>3981</v>
      </c>
      <c r="D509" s="1" t="s">
        <v>1281</v>
      </c>
      <c r="E509" s="16">
        <v>204002000000</v>
      </c>
      <c r="F509" s="16" t="s">
        <v>1005</v>
      </c>
      <c r="G509" s="8" t="s">
        <v>201</v>
      </c>
      <c r="H509" s="1">
        <v>2</v>
      </c>
      <c r="I509" s="1" t="s">
        <v>1351</v>
      </c>
      <c r="J509" s="1">
        <v>202</v>
      </c>
      <c r="K509" s="1" t="s">
        <v>1352</v>
      </c>
      <c r="L509" s="1">
        <v>61001002000</v>
      </c>
      <c r="M509" s="1" t="s">
        <v>1364</v>
      </c>
      <c r="N509" s="8">
        <v>1999</v>
      </c>
      <c r="O509" s="8">
        <v>98.4</v>
      </c>
      <c r="P509" s="8" t="s">
        <v>4009</v>
      </c>
      <c r="Q5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09" s="8" t="s">
        <v>3906</v>
      </c>
      <c r="S509" s="8" t="s">
        <v>2213</v>
      </c>
      <c r="T509" s="8" t="s">
        <v>1382</v>
      </c>
      <c r="V509" s="1" t="s">
        <v>2589</v>
      </c>
      <c r="W509" s="8" t="s">
        <v>2627</v>
      </c>
      <c r="X509" s="19" t="s">
        <v>2723</v>
      </c>
      <c r="AA509" s="20">
        <v>2103821.52</v>
      </c>
      <c r="AB509" s="12">
        <f t="shared" si="7"/>
        <v>26725.06</v>
      </c>
      <c r="AC509" s="17">
        <f>ROUND(1.65586^(2*EXP(-((Таблица1[[#This Row],[Площадь, кв.м]]/200)^2))-1),4)</f>
        <v>1.333</v>
      </c>
      <c r="AD5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0.92</v>
      </c>
      <c r="AF509" s="21">
        <v>1</v>
      </c>
      <c r="AG5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32774.544600000001</v>
      </c>
      <c r="AH509" s="34">
        <f>ROUND(Таблица1[[#This Row],[УПКС]]*Таблица1[[#This Row],[Площадь, кв.м]],2)</f>
        <v>3225015.19</v>
      </c>
      <c r="AI509" s="14">
        <f>Таблица1[[#This Row],[Кадастровая стоимость, руб]]/Таблица1[[#This Row],[Действ. КС]]</f>
        <v>1.5329319333134304</v>
      </c>
      <c r="AJ509" s="20" t="s">
        <v>3996</v>
      </c>
      <c r="AK509" s="20" t="s">
        <v>3997</v>
      </c>
      <c r="AL509" s="20" t="s">
        <v>3998</v>
      </c>
      <c r="AM509" s="8" t="s">
        <v>3984</v>
      </c>
      <c r="AN509" s="8" t="s">
        <v>4036</v>
      </c>
      <c r="AO509" s="46" t="s">
        <v>4013</v>
      </c>
    </row>
    <row r="510" spans="1:41" x14ac:dyDescent="0.25">
      <c r="A510" s="1" t="s">
        <v>999</v>
      </c>
      <c r="B510" s="1" t="s">
        <v>19</v>
      </c>
      <c r="C510" s="1" t="s">
        <v>3981</v>
      </c>
      <c r="D510" s="1" t="s">
        <v>1281</v>
      </c>
      <c r="E510" s="16">
        <v>204002000000</v>
      </c>
      <c r="F510" s="16" t="s">
        <v>1005</v>
      </c>
      <c r="G510" s="8" t="s">
        <v>201</v>
      </c>
      <c r="H510" s="1">
        <v>2</v>
      </c>
      <c r="I510" s="1" t="s">
        <v>1351</v>
      </c>
      <c r="J510" s="1">
        <v>202</v>
      </c>
      <c r="K510" s="1" t="s">
        <v>1352</v>
      </c>
      <c r="L510" s="1">
        <v>61001002000</v>
      </c>
      <c r="M510" s="1" t="s">
        <v>1364</v>
      </c>
      <c r="N510" s="8">
        <v>1992</v>
      </c>
      <c r="O510" s="8">
        <v>136.69999999999999</v>
      </c>
      <c r="P510" s="8" t="s">
        <v>4009</v>
      </c>
      <c r="Q5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0" s="8" t="s">
        <v>3932</v>
      </c>
      <c r="S510" s="8" t="s">
        <v>2317</v>
      </c>
      <c r="T510" s="8" t="s">
        <v>1382</v>
      </c>
      <c r="V510" s="1" t="s">
        <v>2589</v>
      </c>
      <c r="W510" s="8" t="s">
        <v>2640</v>
      </c>
      <c r="X510" s="19" t="s">
        <v>2698</v>
      </c>
      <c r="AA510" s="20">
        <v>2922687.01</v>
      </c>
      <c r="AB510" s="12">
        <f t="shared" si="7"/>
        <v>26725.06</v>
      </c>
      <c r="AC510" s="17">
        <f>ROUND(1.65586^(2*EXP(-((Таблица1[[#This Row],[Площадь, кв.м]]/200)^2))-1),4)</f>
        <v>1.1364000000000001</v>
      </c>
      <c r="AD5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510" s="21">
        <v>1</v>
      </c>
      <c r="AG5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25207.397300000001</v>
      </c>
      <c r="AH510" s="34">
        <f>ROUND(Таблица1[[#This Row],[УПКС]]*Таблица1[[#This Row],[Площадь, кв.м]],2)</f>
        <v>3445851.21</v>
      </c>
      <c r="AI510" s="14">
        <f>Таблица1[[#This Row],[Кадастровая стоимость, руб]]/Таблица1[[#This Row],[Действ. КС]]</f>
        <v>1.1790011035085144</v>
      </c>
      <c r="AJ510" s="20" t="s">
        <v>3996</v>
      </c>
      <c r="AK510" s="20" t="s">
        <v>3997</v>
      </c>
      <c r="AL510" s="20" t="s">
        <v>3998</v>
      </c>
      <c r="AM510" s="8" t="s">
        <v>3984</v>
      </c>
      <c r="AN510" s="8" t="s">
        <v>4036</v>
      </c>
      <c r="AO510" s="46" t="s">
        <v>4013</v>
      </c>
    </row>
    <row r="511" spans="1:41" x14ac:dyDescent="0.25">
      <c r="A511" s="1" t="s">
        <v>534</v>
      </c>
      <c r="B511" s="1" t="s">
        <v>94</v>
      </c>
      <c r="C511" s="1" t="s">
        <v>3981</v>
      </c>
      <c r="D511" s="1" t="s">
        <v>1281</v>
      </c>
      <c r="E511" s="16">
        <v>204002000000</v>
      </c>
      <c r="F511" s="16" t="s">
        <v>1005</v>
      </c>
      <c r="G511" s="8" t="s">
        <v>1342</v>
      </c>
      <c r="H511" s="1">
        <v>2</v>
      </c>
      <c r="I511" s="1" t="s">
        <v>1351</v>
      </c>
      <c r="J511" s="1">
        <v>202</v>
      </c>
      <c r="K511" s="1" t="s">
        <v>1352</v>
      </c>
      <c r="L511" s="1">
        <v>61001002000</v>
      </c>
      <c r="M511" s="1" t="s">
        <v>1364</v>
      </c>
      <c r="N511" s="8">
        <v>1962</v>
      </c>
      <c r="O511" s="8">
        <v>40</v>
      </c>
      <c r="P511" s="8" t="s">
        <v>4009</v>
      </c>
      <c r="Q5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1" s="8" t="s">
        <v>3900</v>
      </c>
      <c r="S511" s="8" t="s">
        <v>1873</v>
      </c>
      <c r="T511" s="8" t="s">
        <v>1382</v>
      </c>
      <c r="V511" s="1" t="s">
        <v>2589</v>
      </c>
      <c r="W511" s="8" t="s">
        <v>2604</v>
      </c>
      <c r="X511" s="19" t="s">
        <v>2740</v>
      </c>
      <c r="AA511" s="20">
        <v>855212</v>
      </c>
      <c r="AB511" s="12">
        <f t="shared" si="7"/>
        <v>26725.06</v>
      </c>
      <c r="AC511" s="17">
        <f>ROUND(1.65586^(2*EXP(-((Таблица1[[#This Row],[Площадь, кв.м]]/200)^2))-1),4)</f>
        <v>1.5915999999999999</v>
      </c>
      <c r="AD5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511" s="21">
        <v>1</v>
      </c>
      <c r="AG5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15312.817999999999</v>
      </c>
      <c r="AH511" s="34">
        <f>ROUND(Таблица1[[#This Row],[УПКС]]*Таблица1[[#This Row],[Площадь, кв.м]],2)</f>
        <v>612512.72</v>
      </c>
      <c r="AI511" s="14">
        <f>Таблица1[[#This Row],[Кадастровая стоимость, руб]]/Таблица1[[#This Row],[Действ. КС]]</f>
        <v>0.71621155923911262</v>
      </c>
      <c r="AJ511" s="20" t="s">
        <v>3996</v>
      </c>
      <c r="AK511" s="20" t="s">
        <v>3997</v>
      </c>
      <c r="AL511" s="20" t="s">
        <v>3998</v>
      </c>
      <c r="AM511" s="8" t="s">
        <v>3984</v>
      </c>
      <c r="AN511" s="8" t="s">
        <v>4036</v>
      </c>
      <c r="AO511" s="46" t="s">
        <v>4013</v>
      </c>
    </row>
    <row r="512" spans="1:41" x14ac:dyDescent="0.25">
      <c r="A512" s="1" t="s">
        <v>668</v>
      </c>
      <c r="B512" s="1" t="s">
        <v>56</v>
      </c>
      <c r="C512" s="1" t="s">
        <v>3981</v>
      </c>
      <c r="D512" s="1" t="s">
        <v>1281</v>
      </c>
      <c r="E512" s="16">
        <v>204002000000</v>
      </c>
      <c r="F512" s="16" t="s">
        <v>1005</v>
      </c>
      <c r="G512" s="8" t="s">
        <v>201</v>
      </c>
      <c r="H512" s="1">
        <v>2</v>
      </c>
      <c r="I512" s="1" t="s">
        <v>1351</v>
      </c>
      <c r="J512" s="1">
        <v>202</v>
      </c>
      <c r="K512" s="1" t="s">
        <v>1352</v>
      </c>
      <c r="L512" s="1">
        <v>61001002000</v>
      </c>
      <c r="M512" s="1" t="s">
        <v>1364</v>
      </c>
      <c r="N512" s="8">
        <v>1970</v>
      </c>
      <c r="O512" s="8">
        <v>62.1</v>
      </c>
      <c r="P512" s="8" t="s">
        <v>4009</v>
      </c>
      <c r="Q5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2" s="8" t="s">
        <v>3956</v>
      </c>
      <c r="S512" s="8" t="s">
        <v>2001</v>
      </c>
      <c r="T512" s="8" t="s">
        <v>1382</v>
      </c>
      <c r="V512" s="1" t="s">
        <v>2589</v>
      </c>
      <c r="W512" s="8" t="s">
        <v>2647</v>
      </c>
      <c r="X512" s="19" t="s">
        <v>2707</v>
      </c>
      <c r="AA512" s="20">
        <v>1327716.6299999999</v>
      </c>
      <c r="AB512" s="12">
        <f t="shared" si="7"/>
        <v>26725.06</v>
      </c>
      <c r="AC512" s="17">
        <f>ROUND(1.65586^(2*EXP(-((Таблица1[[#This Row],[Площадь, кв.м]]/200)^2))-1),4)</f>
        <v>1.5093000000000001</v>
      </c>
      <c r="AD5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512" s="21">
        <v>1</v>
      </c>
      <c r="AG5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16134.4532</v>
      </c>
      <c r="AH512" s="34">
        <f>ROUND(Таблица1[[#This Row],[УПКС]]*Таблица1[[#This Row],[Площадь, кв.м]],2)</f>
        <v>1001949.54</v>
      </c>
      <c r="AI512" s="14">
        <f>Таблица1[[#This Row],[Кадастровая стоимость, руб]]/Таблица1[[#This Row],[Действ. КС]]</f>
        <v>0.75464110139224516</v>
      </c>
      <c r="AJ512" s="20" t="s">
        <v>3996</v>
      </c>
      <c r="AK512" s="20" t="s">
        <v>3997</v>
      </c>
      <c r="AL512" s="20" t="s">
        <v>3998</v>
      </c>
      <c r="AM512" s="8" t="s">
        <v>3984</v>
      </c>
      <c r="AN512" s="8" t="s">
        <v>4036</v>
      </c>
      <c r="AO512" s="46" t="s">
        <v>4013</v>
      </c>
    </row>
    <row r="513" spans="1:41" x14ac:dyDescent="0.25">
      <c r="A513" s="1" t="s">
        <v>444</v>
      </c>
      <c r="B513" s="1" t="s">
        <v>56</v>
      </c>
      <c r="C513" s="1" t="s">
        <v>3981</v>
      </c>
      <c r="D513" s="1" t="s">
        <v>1281</v>
      </c>
      <c r="E513" s="16">
        <v>204002000000</v>
      </c>
      <c r="F513" s="16" t="s">
        <v>1005</v>
      </c>
      <c r="G513" s="8" t="s">
        <v>201</v>
      </c>
      <c r="H513" s="1">
        <v>2</v>
      </c>
      <c r="I513" s="1" t="s">
        <v>1351</v>
      </c>
      <c r="J513" s="1">
        <v>202</v>
      </c>
      <c r="K513" s="1" t="s">
        <v>1352</v>
      </c>
      <c r="L513" s="1">
        <v>61001001001</v>
      </c>
      <c r="M513" s="1" t="s">
        <v>1362</v>
      </c>
      <c r="N513" s="8">
        <v>1970</v>
      </c>
      <c r="O513" s="8">
        <v>52.6</v>
      </c>
      <c r="P513" s="8" t="s">
        <v>4009</v>
      </c>
      <c r="Q5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3" s="8" t="s">
        <v>3906</v>
      </c>
      <c r="S513" s="8" t="s">
        <v>1788</v>
      </c>
      <c r="T513" s="8" t="s">
        <v>1382</v>
      </c>
      <c r="V513" s="1" t="s">
        <v>2589</v>
      </c>
      <c r="W513" s="8" t="s">
        <v>2627</v>
      </c>
      <c r="X513" s="19" t="s">
        <v>2711</v>
      </c>
      <c r="AA513" s="20">
        <v>1124603.78</v>
      </c>
      <c r="AB513" s="12">
        <f t="shared" si="7"/>
        <v>26725.06</v>
      </c>
      <c r="AC513" s="17">
        <f>ROUND(1.65586^(2*EXP(-((Таблица1[[#This Row],[Площадь, кв.м]]/200)^2))-1),4)</f>
        <v>1.5479000000000001</v>
      </c>
      <c r="AD5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513" s="21">
        <v>1</v>
      </c>
      <c r="AG5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16547.088100000001</v>
      </c>
      <c r="AH513" s="34">
        <f>ROUND(Таблица1[[#This Row],[УПКС]]*Таблица1[[#This Row],[Площадь, кв.м]],2)</f>
        <v>870376.83</v>
      </c>
      <c r="AI513" s="14">
        <f>Таблица1[[#This Row],[Кадастровая стоимость, руб]]/Таблица1[[#This Row],[Действ. КС]]</f>
        <v>0.77394087186866822</v>
      </c>
      <c r="AJ513" s="20" t="s">
        <v>3996</v>
      </c>
      <c r="AK513" s="20" t="s">
        <v>3997</v>
      </c>
      <c r="AL513" s="20" t="s">
        <v>3998</v>
      </c>
      <c r="AM513" s="8" t="s">
        <v>3984</v>
      </c>
      <c r="AN513" s="8" t="s">
        <v>4036</v>
      </c>
      <c r="AO513" s="46" t="s">
        <v>4013</v>
      </c>
    </row>
    <row r="514" spans="1:41" x14ac:dyDescent="0.25">
      <c r="A514" s="1" t="s">
        <v>386</v>
      </c>
      <c r="B514" s="1" t="s">
        <v>56</v>
      </c>
      <c r="C514" s="1" t="s">
        <v>3981</v>
      </c>
      <c r="D514" s="1" t="s">
        <v>1304</v>
      </c>
      <c r="E514" s="16">
        <v>204002000000</v>
      </c>
      <c r="F514" s="16" t="s">
        <v>1005</v>
      </c>
      <c r="G514" s="8" t="s">
        <v>201</v>
      </c>
      <c r="H514" s="1">
        <v>2</v>
      </c>
      <c r="I514" s="1" t="s">
        <v>1351</v>
      </c>
      <c r="J514" s="1">
        <v>202</v>
      </c>
      <c r="K514" s="1" t="s">
        <v>1352</v>
      </c>
      <c r="L514" s="1">
        <v>61001008000</v>
      </c>
      <c r="M514" s="1" t="s">
        <v>1368</v>
      </c>
      <c r="N514" s="8">
        <v>1995</v>
      </c>
      <c r="O514" s="8">
        <v>255.3</v>
      </c>
      <c r="P514" s="8" t="s">
        <v>4009</v>
      </c>
      <c r="Q5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4" s="8" t="s">
        <v>3900</v>
      </c>
      <c r="S514" s="8" t="s">
        <v>1732</v>
      </c>
      <c r="T514" s="8" t="s">
        <v>1382</v>
      </c>
      <c r="U514" s="18"/>
      <c r="V514" s="1" t="s">
        <v>2598</v>
      </c>
      <c r="W514" s="8" t="s">
        <v>2604</v>
      </c>
      <c r="X514" s="19" t="s">
        <v>2813</v>
      </c>
      <c r="AA514" s="20">
        <v>4865839.29</v>
      </c>
      <c r="AB514" s="12">
        <f t="shared" si="7"/>
        <v>26725.06</v>
      </c>
      <c r="AC514" s="17">
        <f>ROUND(1.65586^(2*EXP(-((Таблица1[[#This Row],[Площадь, кв.м]]/200)^2))-1),4)</f>
        <v>0.73599999999999999</v>
      </c>
      <c r="AD5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514" s="21">
        <v>1</v>
      </c>
      <c r="AG5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17112.590400000001</v>
      </c>
      <c r="AH514" s="34">
        <f>ROUND(Таблица1[[#This Row],[УПКС]]*Таблица1[[#This Row],[Площадь, кв.м]],2)</f>
        <v>4368844.33</v>
      </c>
      <c r="AI514" s="14">
        <f>Таблица1[[#This Row],[Кадастровая стоимость, руб]]/Таблица1[[#This Row],[Действ. КС]]</f>
        <v>0.89786038330090434</v>
      </c>
      <c r="AJ514" s="20" t="s">
        <v>3996</v>
      </c>
      <c r="AK514" s="20" t="s">
        <v>3997</v>
      </c>
      <c r="AL514" s="20" t="s">
        <v>3998</v>
      </c>
      <c r="AM514" s="8" t="s">
        <v>3984</v>
      </c>
      <c r="AN514" s="8" t="s">
        <v>4036</v>
      </c>
      <c r="AO514" s="46" t="s">
        <v>4013</v>
      </c>
    </row>
    <row r="515" spans="1:41" x14ac:dyDescent="0.25">
      <c r="A515" s="1" t="s">
        <v>62</v>
      </c>
      <c r="B515" s="1"/>
      <c r="C515" s="1" t="s">
        <v>3981</v>
      </c>
      <c r="D515" s="1" t="s">
        <v>1281</v>
      </c>
      <c r="E515" s="16">
        <v>204002000000</v>
      </c>
      <c r="F515" s="16" t="s">
        <v>1005</v>
      </c>
      <c r="G515" s="8" t="s">
        <v>1338</v>
      </c>
      <c r="H515" s="1">
        <v>2</v>
      </c>
      <c r="I515" s="1" t="s">
        <v>1349</v>
      </c>
      <c r="J515" s="1">
        <v>201</v>
      </c>
      <c r="K515" s="1" t="s">
        <v>1350</v>
      </c>
      <c r="L515" s="1">
        <v>61001002000</v>
      </c>
      <c r="M515" s="1" t="s">
        <v>1364</v>
      </c>
      <c r="N515" s="8">
        <v>2010</v>
      </c>
      <c r="O515" s="8">
        <v>42.2</v>
      </c>
      <c r="P515" s="8" t="s">
        <v>4009</v>
      </c>
      <c r="Q5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5" s="8" t="s">
        <v>3900</v>
      </c>
      <c r="S515" s="8" t="s">
        <v>1428</v>
      </c>
      <c r="T515" s="8" t="s">
        <v>1382</v>
      </c>
      <c r="V515" s="1" t="s">
        <v>2589</v>
      </c>
      <c r="W515" s="8" t="s">
        <v>2604</v>
      </c>
      <c r="X515" s="19" t="s">
        <v>2713</v>
      </c>
      <c r="Y515" s="8" t="s">
        <v>2933</v>
      </c>
      <c r="Z515" s="8">
        <v>1</v>
      </c>
      <c r="AA515" s="20">
        <v>902248.66</v>
      </c>
      <c r="AB515" s="12">
        <f t="shared" ref="AB515:AB578" si="8">26725.06</f>
        <v>26725.06</v>
      </c>
      <c r="AC515" s="17">
        <f>ROUND(1.65586^(2*EXP(-((Таблица1[[#This Row],[Площадь, кв.м]]/200)^2))-1),4)</f>
        <v>1.5847</v>
      </c>
      <c r="AD5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15" s="21">
        <v>1</v>
      </c>
      <c r="AG5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41927.690600000002</v>
      </c>
      <c r="AH515" s="34">
        <f>ROUND(Таблица1[[#This Row],[УПКС]]*Таблица1[[#This Row],[Площадь, кв.м]],2)</f>
        <v>1769348.54</v>
      </c>
      <c r="AI515" s="14">
        <f>Таблица1[[#This Row],[Кадастровая стоимость, руб]]/Таблица1[[#This Row],[Действ. КС]]</f>
        <v>1.9610431341621499</v>
      </c>
      <c r="AJ515" s="20" t="s">
        <v>3996</v>
      </c>
      <c r="AK515" s="20" t="s">
        <v>3997</v>
      </c>
      <c r="AL515" s="20" t="s">
        <v>3998</v>
      </c>
      <c r="AM515" s="8" t="s">
        <v>3984</v>
      </c>
      <c r="AN515" s="8" t="s">
        <v>4036</v>
      </c>
      <c r="AO515" s="46" t="s">
        <v>4013</v>
      </c>
    </row>
    <row r="516" spans="1:41" x14ac:dyDescent="0.25">
      <c r="A516" s="1" t="s">
        <v>183</v>
      </c>
      <c r="B516" s="1" t="s">
        <v>17</v>
      </c>
      <c r="C516" s="1" t="s">
        <v>3981</v>
      </c>
      <c r="D516" s="1" t="s">
        <v>1281</v>
      </c>
      <c r="E516" s="16">
        <v>204002000000</v>
      </c>
      <c r="F516" s="16" t="s">
        <v>1005</v>
      </c>
      <c r="G516" s="8" t="s">
        <v>201</v>
      </c>
      <c r="H516" s="1">
        <v>2</v>
      </c>
      <c r="I516" s="1" t="s">
        <v>1351</v>
      </c>
      <c r="J516" s="1">
        <v>202</v>
      </c>
      <c r="K516" s="1" t="s">
        <v>1352</v>
      </c>
      <c r="L516" s="1">
        <v>61001005000</v>
      </c>
      <c r="M516" s="1" t="s">
        <v>1358</v>
      </c>
      <c r="N516" s="8">
        <v>2015</v>
      </c>
      <c r="O516" s="8">
        <v>109</v>
      </c>
      <c r="P516" s="8" t="s">
        <v>4009</v>
      </c>
      <c r="Q5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6" s="8" t="s">
        <v>3900</v>
      </c>
      <c r="S516" s="8" t="s">
        <v>1538</v>
      </c>
      <c r="T516" s="8" t="s">
        <v>1382</v>
      </c>
      <c r="V516" s="1" t="s">
        <v>2589</v>
      </c>
      <c r="W516" s="8" t="s">
        <v>2604</v>
      </c>
      <c r="X516" s="19" t="s">
        <v>2762</v>
      </c>
      <c r="AA516" s="20">
        <v>2330452.7000000002</v>
      </c>
      <c r="AB516" s="12">
        <f t="shared" si="8"/>
        <v>26725.06</v>
      </c>
      <c r="AC516" s="17">
        <f>ROUND(1.65586^(2*EXP(-((Таблица1[[#This Row],[Площадь, кв.м]]/200)^2))-1),4)</f>
        <v>1.2778</v>
      </c>
      <c r="AD5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16" s="21">
        <v>1</v>
      </c>
      <c r="AG5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34149.2817</v>
      </c>
      <c r="AH516" s="34">
        <f>ROUND(Таблица1[[#This Row],[УПКС]]*Таблица1[[#This Row],[Площадь, кв.м]],2)</f>
        <v>3722271.71</v>
      </c>
      <c r="AI516" s="14">
        <f>Таблица1[[#This Row],[Кадастровая стоимость, руб]]/Таблица1[[#This Row],[Действ. КС]]</f>
        <v>1.5972311774446226</v>
      </c>
      <c r="AJ516" s="20" t="s">
        <v>3996</v>
      </c>
      <c r="AK516" s="20" t="s">
        <v>3997</v>
      </c>
      <c r="AL516" s="20" t="s">
        <v>3998</v>
      </c>
      <c r="AM516" s="8" t="s">
        <v>3984</v>
      </c>
      <c r="AN516" s="8" t="s">
        <v>4036</v>
      </c>
      <c r="AO516" s="46" t="s">
        <v>4013</v>
      </c>
    </row>
    <row r="517" spans="1:41" x14ac:dyDescent="0.25">
      <c r="A517" s="1" t="s">
        <v>372</v>
      </c>
      <c r="B517" s="1" t="s">
        <v>17</v>
      </c>
      <c r="C517" s="1" t="s">
        <v>3981</v>
      </c>
      <c r="D517" s="1" t="s">
        <v>1281</v>
      </c>
      <c r="E517" s="16">
        <v>204002000000</v>
      </c>
      <c r="F517" s="16" t="s">
        <v>1005</v>
      </c>
      <c r="G517" s="8" t="s">
        <v>201</v>
      </c>
      <c r="H517" s="1">
        <v>2</v>
      </c>
      <c r="I517" s="1" t="s">
        <v>1351</v>
      </c>
      <c r="J517" s="1">
        <v>202</v>
      </c>
      <c r="K517" s="1" t="s">
        <v>1352</v>
      </c>
      <c r="L517" s="1">
        <v>61001006002</v>
      </c>
      <c r="M517" s="1" t="s">
        <v>1360</v>
      </c>
      <c r="N517" s="8">
        <v>2015</v>
      </c>
      <c r="O517" s="8">
        <v>238.3</v>
      </c>
      <c r="P517" s="8" t="s">
        <v>4009</v>
      </c>
      <c r="Q5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7" s="8" t="s">
        <v>3932</v>
      </c>
      <c r="S517" s="8" t="s">
        <v>1718</v>
      </c>
      <c r="T517" s="8" t="s">
        <v>1382</v>
      </c>
      <c r="U517" s="18"/>
      <c r="V517" s="1" t="s">
        <v>2589</v>
      </c>
      <c r="W517" s="8" t="s">
        <v>2640</v>
      </c>
      <c r="X517" s="19" t="s">
        <v>2716</v>
      </c>
      <c r="Y517" s="8" t="s">
        <v>2586</v>
      </c>
      <c r="Z517" s="8" t="s">
        <v>2934</v>
      </c>
      <c r="AA517" s="20">
        <v>5094925.49</v>
      </c>
      <c r="AB517" s="12">
        <f t="shared" si="8"/>
        <v>26725.06</v>
      </c>
      <c r="AC517" s="17">
        <f>ROUND(1.65586^(2*EXP(-((Таблица1[[#This Row],[Площадь, кв.м]]/200)^2))-1),4)</f>
        <v>0.77070000000000005</v>
      </c>
      <c r="AD5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17" s="21">
        <v>1</v>
      </c>
      <c r="AG5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20597.003700000001</v>
      </c>
      <c r="AH517" s="34">
        <f>ROUND(Таблица1[[#This Row],[УПКС]]*Таблица1[[#This Row],[Площадь, кв.м]],2)</f>
        <v>4908265.9800000004</v>
      </c>
      <c r="AI517" s="14">
        <f>Таблица1[[#This Row],[Кадастровая стоимость, руб]]/Таблица1[[#This Row],[Действ. КС]]</f>
        <v>0.96336364283121245</v>
      </c>
      <c r="AJ517" s="20" t="s">
        <v>3996</v>
      </c>
      <c r="AK517" s="20" t="s">
        <v>3997</v>
      </c>
      <c r="AL517" s="20" t="s">
        <v>3998</v>
      </c>
      <c r="AM517" s="8" t="s">
        <v>3984</v>
      </c>
      <c r="AN517" s="8" t="s">
        <v>4036</v>
      </c>
      <c r="AO517" s="46" t="s">
        <v>4013</v>
      </c>
    </row>
    <row r="518" spans="1:41" x14ac:dyDescent="0.25">
      <c r="A518" s="1" t="s">
        <v>777</v>
      </c>
      <c r="B518" s="1" t="s">
        <v>17</v>
      </c>
      <c r="C518" s="1" t="s">
        <v>3981</v>
      </c>
      <c r="D518" s="1" t="s">
        <v>1281</v>
      </c>
      <c r="E518" s="16">
        <v>204002000000</v>
      </c>
      <c r="F518" s="16" t="s">
        <v>1005</v>
      </c>
      <c r="G518" s="8" t="s">
        <v>201</v>
      </c>
      <c r="H518" s="1">
        <v>2</v>
      </c>
      <c r="I518" s="1" t="s">
        <v>1351</v>
      </c>
      <c r="J518" s="1">
        <v>202</v>
      </c>
      <c r="K518" s="1" t="s">
        <v>1352</v>
      </c>
      <c r="L518" s="1">
        <v>61001002000</v>
      </c>
      <c r="M518" s="1" t="s">
        <v>1364</v>
      </c>
      <c r="N518" s="8">
        <v>2015</v>
      </c>
      <c r="O518" s="8">
        <v>75.599999999999994</v>
      </c>
      <c r="P518" s="8" t="s">
        <v>4009</v>
      </c>
      <c r="Q5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8" s="8" t="s">
        <v>3906</v>
      </c>
      <c r="S518" s="8" t="s">
        <v>2105</v>
      </c>
      <c r="T518" s="8" t="s">
        <v>1382</v>
      </c>
      <c r="V518" s="1" t="s">
        <v>2589</v>
      </c>
      <c r="W518" s="8" t="s">
        <v>2627</v>
      </c>
      <c r="X518" s="19" t="s">
        <v>2812</v>
      </c>
      <c r="AA518" s="20">
        <v>1616350.68</v>
      </c>
      <c r="AB518" s="12">
        <f t="shared" si="8"/>
        <v>26725.06</v>
      </c>
      <c r="AC518" s="17">
        <f>ROUND(1.65586^(2*EXP(-((Таблица1[[#This Row],[Площадь, кв.м]]/200)^2))-1),4)</f>
        <v>1.4478</v>
      </c>
      <c r="AD5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18" s="21">
        <v>1</v>
      </c>
      <c r="AG5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38692.541899999997</v>
      </c>
      <c r="AH518" s="34">
        <f>ROUND(Таблица1[[#This Row],[УПКС]]*Таблица1[[#This Row],[Площадь, кв.м]],2)</f>
        <v>2925156.17</v>
      </c>
      <c r="AI518" s="14">
        <f>Таблица1[[#This Row],[Кадастровая стоимость, руб]]/Таблица1[[#This Row],[Действ. КС]]</f>
        <v>1.8097286722458026</v>
      </c>
      <c r="AJ518" s="20" t="s">
        <v>3996</v>
      </c>
      <c r="AK518" s="20" t="s">
        <v>3997</v>
      </c>
      <c r="AL518" s="20" t="s">
        <v>3998</v>
      </c>
      <c r="AM518" s="8" t="s">
        <v>3984</v>
      </c>
      <c r="AN518" s="8" t="s">
        <v>4036</v>
      </c>
      <c r="AO518" s="46" t="s">
        <v>4013</v>
      </c>
    </row>
    <row r="519" spans="1:41" x14ac:dyDescent="0.25">
      <c r="A519" s="1" t="s">
        <v>129</v>
      </c>
      <c r="B519" s="1" t="s">
        <v>10</v>
      </c>
      <c r="C519" s="1" t="s">
        <v>3981</v>
      </c>
      <c r="D519" s="1" t="s">
        <v>1281</v>
      </c>
      <c r="E519" s="16">
        <v>204002000000</v>
      </c>
      <c r="F519" s="16" t="s">
        <v>1005</v>
      </c>
      <c r="G519" s="8" t="s">
        <v>201</v>
      </c>
      <c r="H519" s="1">
        <v>2</v>
      </c>
      <c r="I519" s="1" t="s">
        <v>1351</v>
      </c>
      <c r="J519" s="1">
        <v>202</v>
      </c>
      <c r="K519" s="1" t="s">
        <v>1352</v>
      </c>
      <c r="L519" s="1">
        <v>61001005000</v>
      </c>
      <c r="M519" s="1" t="s">
        <v>1358</v>
      </c>
      <c r="N519" s="8">
        <v>1962</v>
      </c>
      <c r="O519" s="8">
        <v>39.4</v>
      </c>
      <c r="P519" s="8" t="s">
        <v>4009</v>
      </c>
      <c r="Q5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19" s="8" t="s">
        <v>3900</v>
      </c>
      <c r="S519" s="8" t="s">
        <v>1488</v>
      </c>
      <c r="T519" s="8" t="s">
        <v>1382</v>
      </c>
      <c r="V519" s="1" t="s">
        <v>2589</v>
      </c>
      <c r="W519" s="8" t="s">
        <v>2604</v>
      </c>
      <c r="X519" s="19" t="s">
        <v>2740</v>
      </c>
      <c r="AA519" s="20">
        <v>842383.82</v>
      </c>
      <c r="AB519" s="12">
        <f t="shared" si="8"/>
        <v>26725.06</v>
      </c>
      <c r="AC519" s="17">
        <f>ROUND(1.65586^(2*EXP(-((Таблица1[[#This Row],[Площадь, кв.м]]/200)^2))-1),4)</f>
        <v>1.5934999999999999</v>
      </c>
      <c r="AD5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519" s="21">
        <v>1</v>
      </c>
      <c r="AG5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15331.097900000001</v>
      </c>
      <c r="AH519" s="34">
        <f>ROUND(Таблица1[[#This Row],[УПКС]]*Таблица1[[#This Row],[Площадь, кв.м]],2)</f>
        <v>604045.26</v>
      </c>
      <c r="AI519" s="14">
        <f>Таблица1[[#This Row],[Кадастровая стоимость, руб]]/Таблица1[[#This Row],[Действ. КС]]</f>
        <v>0.71706655049476142</v>
      </c>
      <c r="AJ519" s="20" t="s">
        <v>3996</v>
      </c>
      <c r="AK519" s="20" t="s">
        <v>3997</v>
      </c>
      <c r="AL519" s="20" t="s">
        <v>3998</v>
      </c>
      <c r="AM519" s="8" t="s">
        <v>3984</v>
      </c>
      <c r="AN519" s="8" t="s">
        <v>4036</v>
      </c>
      <c r="AO519" s="46" t="s">
        <v>4013</v>
      </c>
    </row>
    <row r="520" spans="1:41" x14ac:dyDescent="0.25">
      <c r="A520" s="1" t="s">
        <v>261</v>
      </c>
      <c r="B520" s="1" t="s">
        <v>17</v>
      </c>
      <c r="C520" s="1" t="s">
        <v>3981</v>
      </c>
      <c r="D520" s="1" t="s">
        <v>1281</v>
      </c>
      <c r="E520" s="16">
        <v>204002000000</v>
      </c>
      <c r="F520" s="16" t="s">
        <v>1005</v>
      </c>
      <c r="G520" s="8" t="s">
        <v>201</v>
      </c>
      <c r="H520" s="1">
        <v>2</v>
      </c>
      <c r="I520" s="1" t="s">
        <v>1351</v>
      </c>
      <c r="J520" s="1">
        <v>202</v>
      </c>
      <c r="K520" s="1" t="s">
        <v>1352</v>
      </c>
      <c r="L520" s="1">
        <v>61001005000</v>
      </c>
      <c r="M520" s="1" t="s">
        <v>1358</v>
      </c>
      <c r="N520" s="8">
        <v>2015</v>
      </c>
      <c r="O520" s="8">
        <v>154</v>
      </c>
      <c r="P520" s="8" t="s">
        <v>4009</v>
      </c>
      <c r="Q5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0" s="8" t="s">
        <v>3900</v>
      </c>
      <c r="S520" s="8" t="s">
        <v>1609</v>
      </c>
      <c r="T520" s="8" t="s">
        <v>1382</v>
      </c>
      <c r="V520" s="1" t="s">
        <v>2589</v>
      </c>
      <c r="W520" s="8" t="s">
        <v>2604</v>
      </c>
      <c r="X520" s="19" t="s">
        <v>2782</v>
      </c>
      <c r="AA520" s="20">
        <v>3292566.2</v>
      </c>
      <c r="AB520" s="12">
        <f t="shared" si="8"/>
        <v>26725.06</v>
      </c>
      <c r="AC520" s="17">
        <f>ROUND(1.65586^(2*EXP(-((Таблица1[[#This Row],[Площадь, кв.м]]/200)^2))-1),4)</f>
        <v>1.0546</v>
      </c>
      <c r="AD5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20" s="21">
        <v>1</v>
      </c>
      <c r="AG5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28184.248299999999</v>
      </c>
      <c r="AH520" s="34">
        <f>ROUND(Таблица1[[#This Row],[УПКС]]*Таблица1[[#This Row],[Площадь, кв.м]],2)</f>
        <v>4340374.24</v>
      </c>
      <c r="AI520" s="14">
        <f>Таблица1[[#This Row],[Кадастровая стоимость, руб]]/Таблица1[[#This Row],[Действ. КС]]</f>
        <v>1.3182344640481336</v>
      </c>
      <c r="AJ520" s="20" t="s">
        <v>3996</v>
      </c>
      <c r="AK520" s="20" t="s">
        <v>3997</v>
      </c>
      <c r="AL520" s="20" t="s">
        <v>3998</v>
      </c>
      <c r="AM520" s="8" t="s">
        <v>3984</v>
      </c>
      <c r="AN520" s="8" t="s">
        <v>4036</v>
      </c>
      <c r="AO520" s="46" t="s">
        <v>4013</v>
      </c>
    </row>
    <row r="521" spans="1:41" x14ac:dyDescent="0.25">
      <c r="A521" s="1" t="s">
        <v>187</v>
      </c>
      <c r="B521" s="1" t="s">
        <v>17</v>
      </c>
      <c r="C521" s="1" t="s">
        <v>3981</v>
      </c>
      <c r="D521" s="1" t="s">
        <v>1281</v>
      </c>
      <c r="E521" s="16">
        <v>204002000000</v>
      </c>
      <c r="F521" s="16" t="s">
        <v>1005</v>
      </c>
      <c r="G521" s="8" t="s">
        <v>201</v>
      </c>
      <c r="H521" s="1">
        <v>2</v>
      </c>
      <c r="I521" s="1" t="s">
        <v>1351</v>
      </c>
      <c r="J521" s="1">
        <v>202</v>
      </c>
      <c r="K521" s="1" t="s">
        <v>1352</v>
      </c>
      <c r="L521" s="1">
        <v>61001005000</v>
      </c>
      <c r="M521" s="1" t="s">
        <v>1358</v>
      </c>
      <c r="N521" s="8">
        <v>2016</v>
      </c>
      <c r="O521" s="8">
        <v>112.4</v>
      </c>
      <c r="P521" s="8" t="s">
        <v>4009</v>
      </c>
      <c r="Q5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1" s="8" t="s">
        <v>3932</v>
      </c>
      <c r="S521" s="8" t="s">
        <v>1542</v>
      </c>
      <c r="T521" s="8" t="s">
        <v>1382</v>
      </c>
      <c r="V521" s="1" t="s">
        <v>2589</v>
      </c>
      <c r="W521" s="8" t="s">
        <v>2640</v>
      </c>
      <c r="X521" s="19" t="s">
        <v>2713</v>
      </c>
      <c r="AA521" s="20">
        <v>2403145.7200000002</v>
      </c>
      <c r="AB521" s="12">
        <f t="shared" si="8"/>
        <v>26725.06</v>
      </c>
      <c r="AC521" s="17">
        <f>ROUND(1.65586^(2*EXP(-((Таблица1[[#This Row],[Площадь, кв.м]]/200)^2))-1),4)</f>
        <v>1.2601</v>
      </c>
      <c r="AD5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21" s="21">
        <v>1</v>
      </c>
      <c r="AG5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33676.248099999997</v>
      </c>
      <c r="AH521" s="34">
        <f>ROUND(Таблица1[[#This Row],[УПКС]]*Таблица1[[#This Row],[Площадь, кв.м]],2)</f>
        <v>3785210.29</v>
      </c>
      <c r="AI521" s="14">
        <f>Таблица1[[#This Row],[Кадастровая стоимость, руб]]/Таблица1[[#This Row],[Действ. КС]]</f>
        <v>1.5751064359093463</v>
      </c>
      <c r="AJ521" s="20" t="s">
        <v>3996</v>
      </c>
      <c r="AK521" s="20" t="s">
        <v>3997</v>
      </c>
      <c r="AL521" s="20" t="s">
        <v>3998</v>
      </c>
      <c r="AM521" s="8" t="s">
        <v>3984</v>
      </c>
      <c r="AN521" s="8" t="s">
        <v>4036</v>
      </c>
      <c r="AO521" s="46" t="s">
        <v>4013</v>
      </c>
    </row>
    <row r="522" spans="1:41" x14ac:dyDescent="0.25">
      <c r="A522" s="1" t="s">
        <v>1092</v>
      </c>
      <c r="B522" s="1" t="s">
        <v>17</v>
      </c>
      <c r="C522" s="1" t="s">
        <v>3981</v>
      </c>
      <c r="D522" s="1" t="s">
        <v>1281</v>
      </c>
      <c r="E522" s="16">
        <v>204002000000</v>
      </c>
      <c r="F522" s="16" t="s">
        <v>1005</v>
      </c>
      <c r="G522" s="8" t="s">
        <v>201</v>
      </c>
      <c r="H522" s="1">
        <v>2</v>
      </c>
      <c r="I522" s="1" t="s">
        <v>1351</v>
      </c>
      <c r="J522" s="1">
        <v>202</v>
      </c>
      <c r="K522" s="1" t="s">
        <v>1352</v>
      </c>
      <c r="L522" s="1">
        <v>61001002000</v>
      </c>
      <c r="M522" s="1" t="s">
        <v>1364</v>
      </c>
      <c r="N522" s="8">
        <v>2015</v>
      </c>
      <c r="O522" s="8">
        <v>333.2</v>
      </c>
      <c r="P522" s="8" t="s">
        <v>4009</v>
      </c>
      <c r="Q5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2" s="8" t="s">
        <v>3900</v>
      </c>
      <c r="S522" s="8" t="s">
        <v>2406</v>
      </c>
      <c r="T522" s="8" t="s">
        <v>1382</v>
      </c>
      <c r="U522" s="18"/>
      <c r="V522" s="1" t="s">
        <v>2589</v>
      </c>
      <c r="W522" s="8" t="s">
        <v>2604</v>
      </c>
      <c r="X522" s="19" t="s">
        <v>2707</v>
      </c>
      <c r="AA522" s="20">
        <v>7123915.96</v>
      </c>
      <c r="AB522" s="12">
        <f t="shared" si="8"/>
        <v>26725.06</v>
      </c>
      <c r="AC522" s="17">
        <f>ROUND(1.65586^(2*EXP(-((Таблица1[[#This Row],[Площадь, кв.м]]/200)^2))-1),4)</f>
        <v>0.6431</v>
      </c>
      <c r="AD5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22" s="21">
        <v>1</v>
      </c>
      <c r="AG5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17186.8861</v>
      </c>
      <c r="AH522" s="34">
        <f>ROUND(Таблица1[[#This Row],[УПКС]]*Таблица1[[#This Row],[Площадь, кв.м]],2)</f>
        <v>5726670.4500000002</v>
      </c>
      <c r="AI522" s="14">
        <f>Таблица1[[#This Row],[Кадастровая стоимость, руб]]/Таблица1[[#This Row],[Действ. КС]]</f>
        <v>0.80386552594873684</v>
      </c>
      <c r="AJ522" s="20" t="s">
        <v>3996</v>
      </c>
      <c r="AK522" s="20" t="s">
        <v>3997</v>
      </c>
      <c r="AL522" s="20" t="s">
        <v>3998</v>
      </c>
      <c r="AM522" s="8" t="s">
        <v>3984</v>
      </c>
      <c r="AN522" s="8" t="s">
        <v>4036</v>
      </c>
      <c r="AO522" s="46" t="s">
        <v>4013</v>
      </c>
    </row>
    <row r="523" spans="1:41" x14ac:dyDescent="0.25">
      <c r="A523" s="1" t="s">
        <v>238</v>
      </c>
      <c r="B523" s="1" t="s">
        <v>8</v>
      </c>
      <c r="C523" s="1" t="s">
        <v>3981</v>
      </c>
      <c r="D523" s="1" t="s">
        <v>1281</v>
      </c>
      <c r="E523" s="16">
        <v>204002000000</v>
      </c>
      <c r="F523" s="16" t="s">
        <v>1005</v>
      </c>
      <c r="G523" s="8" t="s">
        <v>201</v>
      </c>
      <c r="H523" s="1">
        <v>2</v>
      </c>
      <c r="I523" s="1" t="s">
        <v>1351</v>
      </c>
      <c r="J523" s="1">
        <v>202</v>
      </c>
      <c r="K523" s="1" t="s">
        <v>1352</v>
      </c>
      <c r="L523" s="1">
        <v>61001003000</v>
      </c>
      <c r="M523" s="1" t="s">
        <v>1359</v>
      </c>
      <c r="N523" s="8">
        <v>2016</v>
      </c>
      <c r="O523" s="8">
        <v>140.30000000000001</v>
      </c>
      <c r="P523" s="8" t="s">
        <v>4009</v>
      </c>
      <c r="Q5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3" s="8" t="s">
        <v>3901</v>
      </c>
      <c r="S523" s="8" t="s">
        <v>1589</v>
      </c>
      <c r="T523" s="8" t="s">
        <v>1382</v>
      </c>
      <c r="V523" s="1" t="s">
        <v>2589</v>
      </c>
      <c r="W523" s="8" t="s">
        <v>2621</v>
      </c>
      <c r="X523" s="19" t="s">
        <v>2697</v>
      </c>
      <c r="AA523" s="20">
        <v>2999656.09</v>
      </c>
      <c r="AB523" s="12">
        <f t="shared" si="8"/>
        <v>26725.06</v>
      </c>
      <c r="AC523" s="17">
        <f>ROUND(1.65586^(2*EXP(-((Таблица1[[#This Row],[Площадь, кв.м]]/200)^2))-1),4)</f>
        <v>1.1189</v>
      </c>
      <c r="AD5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23" s="21">
        <v>1</v>
      </c>
      <c r="AG5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29902.669600000001</v>
      </c>
      <c r="AH523" s="34">
        <f>ROUND(Таблица1[[#This Row],[УПКС]]*Таблица1[[#This Row],[Площадь, кв.м]],2)</f>
        <v>4195344.54</v>
      </c>
      <c r="AI523" s="14">
        <f>Таблица1[[#This Row],[Кадастровая стоимость, руб]]/Таблица1[[#This Row],[Действ. КС]]</f>
        <v>1.3986085118177665</v>
      </c>
      <c r="AJ523" s="20" t="s">
        <v>3996</v>
      </c>
      <c r="AK523" s="20" t="s">
        <v>3997</v>
      </c>
      <c r="AL523" s="20" t="s">
        <v>3998</v>
      </c>
      <c r="AM523" s="8" t="s">
        <v>3984</v>
      </c>
      <c r="AN523" s="8" t="s">
        <v>4036</v>
      </c>
      <c r="AO523" s="46" t="s">
        <v>4013</v>
      </c>
    </row>
    <row r="524" spans="1:41" x14ac:dyDescent="0.25">
      <c r="A524" s="1" t="s">
        <v>89</v>
      </c>
      <c r="B524" s="1" t="s">
        <v>4</v>
      </c>
      <c r="C524" s="1" t="s">
        <v>3981</v>
      </c>
      <c r="D524" s="1" t="s">
        <v>1281</v>
      </c>
      <c r="E524" s="16">
        <v>204002000000</v>
      </c>
      <c r="F524" s="16" t="s">
        <v>1005</v>
      </c>
      <c r="G524" s="8" t="s">
        <v>1338</v>
      </c>
      <c r="H524" s="1">
        <v>2</v>
      </c>
      <c r="I524" s="1" t="s">
        <v>1349</v>
      </c>
      <c r="J524" s="1">
        <v>201</v>
      </c>
      <c r="K524" s="1" t="s">
        <v>1350</v>
      </c>
      <c r="L524" s="1">
        <v>61001002000</v>
      </c>
      <c r="M524" s="1" t="s">
        <v>1364</v>
      </c>
      <c r="N524" s="8">
        <v>1994</v>
      </c>
      <c r="O524" s="8">
        <v>95.3</v>
      </c>
      <c r="P524" s="8" t="s">
        <v>4009</v>
      </c>
      <c r="Q5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4" s="8" t="s">
        <v>3906</v>
      </c>
      <c r="S524" s="8" t="s">
        <v>1452</v>
      </c>
      <c r="T524" s="8" t="s">
        <v>1382</v>
      </c>
      <c r="V524" s="1" t="s">
        <v>2589</v>
      </c>
      <c r="W524" s="8" t="s">
        <v>2627</v>
      </c>
      <c r="X524" s="19" t="s">
        <v>2726</v>
      </c>
      <c r="AA524" s="20">
        <v>2037542.59</v>
      </c>
      <c r="AB524" s="12">
        <f t="shared" si="8"/>
        <v>26725.06</v>
      </c>
      <c r="AC524" s="17">
        <f>ROUND(1.65586^(2*EXP(-((Таблица1[[#This Row],[Площадь, кв.м]]/200)^2))-1),4)</f>
        <v>1.3491</v>
      </c>
      <c r="AD5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524" s="21">
        <v>1</v>
      </c>
      <c r="AG5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31007.109499999999</v>
      </c>
      <c r="AH524" s="34">
        <f>ROUND(Таблица1[[#This Row],[УПКС]]*Таблица1[[#This Row],[Площадь, кв.м]],2)</f>
        <v>2954977.54</v>
      </c>
      <c r="AI524" s="14">
        <f>Таблица1[[#This Row],[Кадастровая стоимость, руб]]/Таблица1[[#This Row],[Действ. КС]]</f>
        <v>1.4502654101576351</v>
      </c>
      <c r="AJ524" s="20" t="s">
        <v>3996</v>
      </c>
      <c r="AK524" s="20" t="s">
        <v>3997</v>
      </c>
      <c r="AL524" s="20" t="s">
        <v>3998</v>
      </c>
      <c r="AM524" s="8" t="s">
        <v>3984</v>
      </c>
      <c r="AN524" s="8" t="s">
        <v>4036</v>
      </c>
      <c r="AO524" s="46" t="s">
        <v>4013</v>
      </c>
    </row>
    <row r="525" spans="1:41" x14ac:dyDescent="0.25">
      <c r="A525" s="1" t="s">
        <v>79</v>
      </c>
      <c r="B525" s="1" t="s">
        <v>10</v>
      </c>
      <c r="C525" s="1" t="s">
        <v>3981</v>
      </c>
      <c r="D525" s="1" t="s">
        <v>1281</v>
      </c>
      <c r="E525" s="16">
        <v>204002000000</v>
      </c>
      <c r="F525" s="16" t="s">
        <v>1005</v>
      </c>
      <c r="G525" s="8" t="s">
        <v>1338</v>
      </c>
      <c r="H525" s="1">
        <v>2</v>
      </c>
      <c r="I525" s="1" t="s">
        <v>1349</v>
      </c>
      <c r="J525" s="1">
        <v>201</v>
      </c>
      <c r="K525" s="1" t="s">
        <v>1350</v>
      </c>
      <c r="L525" s="1">
        <v>61001002001</v>
      </c>
      <c r="M525" s="1" t="s">
        <v>1363</v>
      </c>
      <c r="N525" s="8">
        <v>1952</v>
      </c>
      <c r="O525" s="8">
        <v>77.5</v>
      </c>
      <c r="P525" s="8" t="s">
        <v>4009</v>
      </c>
      <c r="Q5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5" s="8" t="s">
        <v>3906</v>
      </c>
      <c r="S525" s="8" t="s">
        <v>1444</v>
      </c>
      <c r="T525" s="8" t="s">
        <v>1382</v>
      </c>
      <c r="V525" s="1" t="s">
        <v>2589</v>
      </c>
      <c r="W525" s="8" t="s">
        <v>2627</v>
      </c>
      <c r="X525" s="19" t="s">
        <v>2722</v>
      </c>
      <c r="AA525" s="20">
        <v>1656973.25</v>
      </c>
      <c r="AB525" s="12">
        <f t="shared" si="8"/>
        <v>26725.06</v>
      </c>
      <c r="AC525" s="17">
        <f>ROUND(1.65586^(2*EXP(-((Таблица1[[#This Row],[Площадь, кв.м]]/200)^2))-1),4)</f>
        <v>1.4386000000000001</v>
      </c>
      <c r="AD5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525" s="21">
        <v>1</v>
      </c>
      <c r="AG5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12302.934800000001</v>
      </c>
      <c r="AH525" s="34">
        <f>ROUND(Таблица1[[#This Row],[УПКС]]*Таблица1[[#This Row],[Площадь, кв.м]],2)</f>
        <v>953477.45</v>
      </c>
      <c r="AI525" s="14">
        <f>Таблица1[[#This Row],[Кадастровая стоимость, руб]]/Таблица1[[#This Row],[Действ. КС]]</f>
        <v>0.57543321836969907</v>
      </c>
      <c r="AJ525" s="20" t="s">
        <v>3996</v>
      </c>
      <c r="AK525" s="20" t="s">
        <v>3997</v>
      </c>
      <c r="AL525" s="20" t="s">
        <v>3998</v>
      </c>
      <c r="AM525" s="8" t="s">
        <v>3984</v>
      </c>
      <c r="AN525" s="8" t="s">
        <v>4036</v>
      </c>
      <c r="AO525" s="46" t="s">
        <v>4013</v>
      </c>
    </row>
    <row r="526" spans="1:41" x14ac:dyDescent="0.25">
      <c r="A526" s="1" t="s">
        <v>217</v>
      </c>
      <c r="B526" s="1" t="s">
        <v>17</v>
      </c>
      <c r="C526" s="1" t="s">
        <v>3981</v>
      </c>
      <c r="D526" s="1" t="s">
        <v>1281</v>
      </c>
      <c r="E526" s="16">
        <v>204002000000</v>
      </c>
      <c r="F526" s="16" t="s">
        <v>1005</v>
      </c>
      <c r="G526" s="8" t="s">
        <v>201</v>
      </c>
      <c r="H526" s="1">
        <v>2</v>
      </c>
      <c r="I526" s="1" t="s">
        <v>1351</v>
      </c>
      <c r="J526" s="1">
        <v>202</v>
      </c>
      <c r="K526" s="1" t="s">
        <v>1352</v>
      </c>
      <c r="L526" s="1">
        <v>61001006002</v>
      </c>
      <c r="M526" s="1" t="s">
        <v>1360</v>
      </c>
      <c r="N526" s="8">
        <v>2016</v>
      </c>
      <c r="O526" s="8">
        <v>128.30000000000001</v>
      </c>
      <c r="P526" s="8" t="s">
        <v>4009</v>
      </c>
      <c r="Q5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6" s="8" t="s">
        <v>3956</v>
      </c>
      <c r="S526" s="8" t="s">
        <v>1569</v>
      </c>
      <c r="T526" s="8" t="s">
        <v>1382</v>
      </c>
      <c r="V526" s="1" t="s">
        <v>2589</v>
      </c>
      <c r="W526" s="8" t="s">
        <v>2647</v>
      </c>
      <c r="X526" s="19" t="s">
        <v>2700</v>
      </c>
      <c r="AA526" s="20">
        <v>2743092.49</v>
      </c>
      <c r="AB526" s="12">
        <f t="shared" si="8"/>
        <v>26725.06</v>
      </c>
      <c r="AC526" s="17">
        <f>ROUND(1.65586^(2*EXP(-((Таблица1[[#This Row],[Площадь, кв.м]]/200)^2))-1),4)</f>
        <v>1.1782999999999999</v>
      </c>
      <c r="AD5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26" s="21">
        <v>1</v>
      </c>
      <c r="AG5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31490.138200000001</v>
      </c>
      <c r="AH526" s="34">
        <f>ROUND(Таблица1[[#This Row],[УПКС]]*Таблица1[[#This Row],[Площадь, кв.м]],2)</f>
        <v>4040184.73</v>
      </c>
      <c r="AI526" s="14">
        <f>Таблица1[[#This Row],[Кадастровая стоимость, руб]]/Таблица1[[#This Row],[Действ. КС]]</f>
        <v>1.4728576395905628</v>
      </c>
      <c r="AJ526" s="20" t="s">
        <v>3996</v>
      </c>
      <c r="AK526" s="20" t="s">
        <v>3997</v>
      </c>
      <c r="AL526" s="20" t="s">
        <v>3998</v>
      </c>
      <c r="AM526" s="8" t="s">
        <v>3984</v>
      </c>
      <c r="AN526" s="8" t="s">
        <v>4036</v>
      </c>
      <c r="AO526" s="46" t="s">
        <v>4013</v>
      </c>
    </row>
    <row r="527" spans="1:41" x14ac:dyDescent="0.25">
      <c r="A527" s="1" t="s">
        <v>212</v>
      </c>
      <c r="B527" s="1" t="s">
        <v>17</v>
      </c>
      <c r="C527" s="1" t="s">
        <v>3981</v>
      </c>
      <c r="D527" s="1" t="s">
        <v>1281</v>
      </c>
      <c r="E527" s="16">
        <v>204002000000</v>
      </c>
      <c r="F527" s="16" t="s">
        <v>1005</v>
      </c>
      <c r="G527" s="8" t="s">
        <v>201</v>
      </c>
      <c r="H527" s="1">
        <v>2</v>
      </c>
      <c r="I527" s="1" t="s">
        <v>1351</v>
      </c>
      <c r="J527" s="1">
        <v>202</v>
      </c>
      <c r="K527" s="1" t="s">
        <v>1352</v>
      </c>
      <c r="L527" s="1">
        <v>61001003000</v>
      </c>
      <c r="M527" s="1" t="s">
        <v>1359</v>
      </c>
      <c r="N527" s="8">
        <v>2017</v>
      </c>
      <c r="O527" s="8">
        <v>125.1</v>
      </c>
      <c r="P527" s="8" t="s">
        <v>4009</v>
      </c>
      <c r="Q5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7" s="8" t="s">
        <v>3956</v>
      </c>
      <c r="S527" s="8" t="s">
        <v>1565</v>
      </c>
      <c r="T527" s="8" t="s">
        <v>1382</v>
      </c>
      <c r="U527" s="18"/>
      <c r="V527" s="1" t="s">
        <v>2589</v>
      </c>
      <c r="W527" s="8" t="s">
        <v>2647</v>
      </c>
      <c r="X527" s="19" t="s">
        <v>2770</v>
      </c>
      <c r="AA527" s="20">
        <v>2674675.5299999998</v>
      </c>
      <c r="AB527" s="12">
        <f t="shared" si="8"/>
        <v>26725.06</v>
      </c>
      <c r="AC527" s="17">
        <f>ROUND(1.65586^(2*EXP(-((Таблица1[[#This Row],[Площадь, кв.м]]/200)^2))-1),4)</f>
        <v>1.1944999999999999</v>
      </c>
      <c r="AD5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27" s="21">
        <v>1</v>
      </c>
      <c r="AG5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31923.084200000001</v>
      </c>
      <c r="AH527" s="34">
        <f>ROUND(Таблица1[[#This Row],[УПКС]]*Таблица1[[#This Row],[Площадь, кв.м]],2)</f>
        <v>3993577.83</v>
      </c>
      <c r="AI527" s="14">
        <f>Таблица1[[#This Row],[Кадастровая стоимость, руб]]/Таблица1[[#This Row],[Действ. КС]]</f>
        <v>1.4931074013302841</v>
      </c>
      <c r="AJ527" s="20" t="s">
        <v>3996</v>
      </c>
      <c r="AK527" s="20" t="s">
        <v>3997</v>
      </c>
      <c r="AL527" s="20" t="s">
        <v>3998</v>
      </c>
      <c r="AM527" s="8" t="s">
        <v>3984</v>
      </c>
      <c r="AN527" s="8" t="s">
        <v>4036</v>
      </c>
      <c r="AO527" s="46" t="s">
        <v>4013</v>
      </c>
    </row>
    <row r="528" spans="1:41" x14ac:dyDescent="0.25">
      <c r="A528" s="1" t="s">
        <v>135</v>
      </c>
      <c r="B528" s="1" t="s">
        <v>17</v>
      </c>
      <c r="C528" s="1" t="s">
        <v>3981</v>
      </c>
      <c r="D528" s="1" t="s">
        <v>1281</v>
      </c>
      <c r="E528" s="16">
        <v>204002000000</v>
      </c>
      <c r="F528" s="16" t="s">
        <v>1005</v>
      </c>
      <c r="G528" s="8" t="s">
        <v>201</v>
      </c>
      <c r="H528" s="1">
        <v>2</v>
      </c>
      <c r="I528" s="1" t="s">
        <v>1351</v>
      </c>
      <c r="J528" s="1">
        <v>202</v>
      </c>
      <c r="K528" s="1" t="s">
        <v>1352</v>
      </c>
      <c r="L528" s="1">
        <v>61001003000</v>
      </c>
      <c r="M528" s="1" t="s">
        <v>1359</v>
      </c>
      <c r="N528" s="8">
        <v>2015</v>
      </c>
      <c r="O528" s="8">
        <v>59.4</v>
      </c>
      <c r="P528" s="8" t="s">
        <v>4009</v>
      </c>
      <c r="Q5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8" s="8" t="s">
        <v>3906</v>
      </c>
      <c r="S528" s="8" t="s">
        <v>1493</v>
      </c>
      <c r="T528" s="8" t="s">
        <v>1382</v>
      </c>
      <c r="V528" s="1" t="s">
        <v>2589</v>
      </c>
      <c r="W528" s="8" t="s">
        <v>2627</v>
      </c>
      <c r="X528" s="19" t="s">
        <v>2742</v>
      </c>
      <c r="AA528" s="20">
        <v>1269989.82</v>
      </c>
      <c r="AB528" s="12">
        <f t="shared" si="8"/>
        <v>26725.06</v>
      </c>
      <c r="AC528" s="17">
        <f>ROUND(1.65586^(2*EXP(-((Таблица1[[#This Row],[Площадь, кв.м]]/200)^2))-1),4)</f>
        <v>1.5206999999999999</v>
      </c>
      <c r="AD5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28" s="21">
        <v>1</v>
      </c>
      <c r="AG5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40640.798699999999</v>
      </c>
      <c r="AH528" s="34">
        <f>ROUND(Таблица1[[#This Row],[УПКС]]*Таблица1[[#This Row],[Площадь, кв.м]],2)</f>
        <v>2414063.44</v>
      </c>
      <c r="AI528" s="14">
        <f>Таблица1[[#This Row],[Кадастровая стоимость, руб]]/Таблица1[[#This Row],[Действ. КС]]</f>
        <v>1.9008525910861236</v>
      </c>
      <c r="AJ528" s="20" t="s">
        <v>3996</v>
      </c>
      <c r="AK528" s="20" t="s">
        <v>3997</v>
      </c>
      <c r="AL528" s="20" t="s">
        <v>3998</v>
      </c>
      <c r="AM528" s="8" t="s">
        <v>3984</v>
      </c>
      <c r="AN528" s="8" t="s">
        <v>4036</v>
      </c>
      <c r="AO528" s="46" t="s">
        <v>4013</v>
      </c>
    </row>
    <row r="529" spans="1:41" x14ac:dyDescent="0.25">
      <c r="A529" s="1" t="s">
        <v>11</v>
      </c>
      <c r="B529" s="1" t="s">
        <v>6</v>
      </c>
      <c r="C529" s="1" t="s">
        <v>3981</v>
      </c>
      <c r="D529" s="1" t="s">
        <v>1281</v>
      </c>
      <c r="E529" s="16">
        <v>204002000000</v>
      </c>
      <c r="F529" s="16" t="s">
        <v>1005</v>
      </c>
      <c r="G529" s="8" t="s">
        <v>1338</v>
      </c>
      <c r="H529" s="1">
        <v>2</v>
      </c>
      <c r="I529" s="1" t="s">
        <v>1349</v>
      </c>
      <c r="J529" s="1">
        <v>201</v>
      </c>
      <c r="K529" s="1" t="s">
        <v>1350</v>
      </c>
      <c r="L529" s="1">
        <v>61001003000</v>
      </c>
      <c r="M529" s="1" t="s">
        <v>1359</v>
      </c>
      <c r="N529" s="8">
        <v>2018</v>
      </c>
      <c r="O529" s="8">
        <v>72</v>
      </c>
      <c r="P529" s="8" t="s">
        <v>4009</v>
      </c>
      <c r="Q5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29" s="8" t="s">
        <v>3900</v>
      </c>
      <c r="S529" s="8" t="s">
        <v>1386</v>
      </c>
      <c r="T529" s="8" t="s">
        <v>1382</v>
      </c>
      <c r="U529" s="18"/>
      <c r="V529" s="1" t="s">
        <v>2589</v>
      </c>
      <c r="W529" s="8" t="s">
        <v>2604</v>
      </c>
      <c r="X529" s="19" t="s">
        <v>2689</v>
      </c>
      <c r="Y529" s="8" t="s">
        <v>2933</v>
      </c>
      <c r="Z529" s="8">
        <v>1</v>
      </c>
      <c r="AA529" s="20">
        <v>1539381.6</v>
      </c>
      <c r="AB529" s="12">
        <f t="shared" si="8"/>
        <v>26725.06</v>
      </c>
      <c r="AC529" s="17">
        <f>ROUND(1.65586^(2*EXP(-((Таблица1[[#This Row],[Площадь, кв.м]]/200)^2))-1),4)</f>
        <v>1.4648000000000001</v>
      </c>
      <c r="AD5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29" s="21">
        <v>1</v>
      </c>
      <c r="AG5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39146.867899999997</v>
      </c>
      <c r="AH529" s="34">
        <f>ROUND(Таблица1[[#This Row],[УПКС]]*Таблица1[[#This Row],[Площадь, кв.м]],2)</f>
        <v>2818574.49</v>
      </c>
      <c r="AI529" s="14">
        <f>Таблица1[[#This Row],[Кадастровая стоимость, руб]]/Таблица1[[#This Row],[Действ. КС]]</f>
        <v>1.8309784201656043</v>
      </c>
      <c r="AJ529" s="20" t="s">
        <v>3996</v>
      </c>
      <c r="AK529" s="20" t="s">
        <v>3997</v>
      </c>
      <c r="AL529" s="20" t="s">
        <v>3998</v>
      </c>
      <c r="AM529" s="8" t="s">
        <v>3984</v>
      </c>
      <c r="AN529" s="8" t="s">
        <v>4036</v>
      </c>
      <c r="AO529" s="46" t="s">
        <v>4013</v>
      </c>
    </row>
    <row r="530" spans="1:41" x14ac:dyDescent="0.25">
      <c r="A530" s="1" t="s">
        <v>5</v>
      </c>
      <c r="B530" s="1" t="s">
        <v>6</v>
      </c>
      <c r="C530" s="1" t="s">
        <v>3981</v>
      </c>
      <c r="D530" s="1" t="s">
        <v>1281</v>
      </c>
      <c r="E530" s="16">
        <v>204002000000</v>
      </c>
      <c r="F530" s="16" t="s">
        <v>1005</v>
      </c>
      <c r="G530" s="8" t="s">
        <v>1338</v>
      </c>
      <c r="H530" s="1">
        <v>2</v>
      </c>
      <c r="I530" s="1" t="s">
        <v>1349</v>
      </c>
      <c r="J530" s="1">
        <v>201</v>
      </c>
      <c r="K530" s="1" t="s">
        <v>1350</v>
      </c>
      <c r="L530" s="1">
        <v>61001003000</v>
      </c>
      <c r="M530" s="1" t="s">
        <v>1359</v>
      </c>
      <c r="N530" s="8">
        <v>2018</v>
      </c>
      <c r="O530" s="8">
        <v>61.1</v>
      </c>
      <c r="P530" s="8" t="s">
        <v>4009</v>
      </c>
      <c r="Q5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0" s="8" t="s">
        <v>3900</v>
      </c>
      <c r="S530" s="8" t="s">
        <v>1383</v>
      </c>
      <c r="T530" s="8" t="s">
        <v>1382</v>
      </c>
      <c r="U530" s="18"/>
      <c r="V530" s="1" t="s">
        <v>2589</v>
      </c>
      <c r="W530" s="8" t="s">
        <v>2604</v>
      </c>
      <c r="X530" s="19" t="s">
        <v>2689</v>
      </c>
      <c r="Y530" s="8" t="s">
        <v>2933</v>
      </c>
      <c r="Z530" s="8">
        <v>2</v>
      </c>
      <c r="AA530" s="20">
        <v>1306336.33</v>
      </c>
      <c r="AB530" s="12">
        <f t="shared" si="8"/>
        <v>26725.06</v>
      </c>
      <c r="AC530" s="17">
        <f>ROUND(1.65586^(2*EXP(-((Таблица1[[#This Row],[Площадь, кв.м]]/200)^2))-1),4)</f>
        <v>1.5135000000000001</v>
      </c>
      <c r="AD5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0" s="21">
        <v>1</v>
      </c>
      <c r="AG5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40448.378299999997</v>
      </c>
      <c r="AH530" s="34">
        <f>ROUND(Таблица1[[#This Row],[УПКС]]*Таблица1[[#This Row],[Площадь, кв.м]],2)</f>
        <v>2471395.91</v>
      </c>
      <c r="AI530" s="14">
        <f>Таблица1[[#This Row],[Кадастровая стоимость, руб]]/Таблица1[[#This Row],[Действ. КС]]</f>
        <v>1.8918526976892696</v>
      </c>
      <c r="AJ530" s="20" t="s">
        <v>3996</v>
      </c>
      <c r="AK530" s="20" t="s">
        <v>3997</v>
      </c>
      <c r="AL530" s="20" t="s">
        <v>3998</v>
      </c>
      <c r="AM530" s="8" t="s">
        <v>3984</v>
      </c>
      <c r="AN530" s="8" t="s">
        <v>4036</v>
      </c>
      <c r="AO530" s="46" t="s">
        <v>4013</v>
      </c>
    </row>
    <row r="531" spans="1:41" x14ac:dyDescent="0.25">
      <c r="A531" s="1" t="s">
        <v>168</v>
      </c>
      <c r="B531" s="1" t="s">
        <v>17</v>
      </c>
      <c r="C531" s="1" t="s">
        <v>3981</v>
      </c>
      <c r="D531" s="1" t="s">
        <v>1281</v>
      </c>
      <c r="E531" s="16">
        <v>204002000000</v>
      </c>
      <c r="F531" s="16" t="s">
        <v>1005</v>
      </c>
      <c r="G531" s="8" t="s">
        <v>201</v>
      </c>
      <c r="H531" s="1">
        <v>2</v>
      </c>
      <c r="I531" s="1" t="s">
        <v>1351</v>
      </c>
      <c r="J531" s="1">
        <v>202</v>
      </c>
      <c r="K531" s="1" t="s">
        <v>1352</v>
      </c>
      <c r="L531" s="1">
        <v>61001003000</v>
      </c>
      <c r="M531" s="1" t="s">
        <v>1359</v>
      </c>
      <c r="N531" s="8">
        <v>2018</v>
      </c>
      <c r="O531" s="8">
        <v>101.4</v>
      </c>
      <c r="P531" s="8" t="s">
        <v>4009</v>
      </c>
      <c r="Q5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1" s="8" t="s">
        <v>3932</v>
      </c>
      <c r="S531" s="8" t="s">
        <v>1523</v>
      </c>
      <c r="T531" s="8" t="s">
        <v>1382</v>
      </c>
      <c r="U531" s="18"/>
      <c r="V531" s="1" t="s">
        <v>2589</v>
      </c>
      <c r="W531" s="8" t="s">
        <v>2640</v>
      </c>
      <c r="X531" s="19" t="s">
        <v>2688</v>
      </c>
      <c r="AA531" s="20">
        <v>2167962.42</v>
      </c>
      <c r="AB531" s="12">
        <f t="shared" si="8"/>
        <v>26725.06</v>
      </c>
      <c r="AC531" s="17">
        <f>ROUND(1.65586^(2*EXP(-((Таблица1[[#This Row],[Площадь, кв.м]]/200)^2))-1),4)</f>
        <v>1.3173999999999999</v>
      </c>
      <c r="AD5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1" s="21">
        <v>1</v>
      </c>
      <c r="AG5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35207.593999999997</v>
      </c>
      <c r="AH531" s="34">
        <f>ROUND(Таблица1[[#This Row],[УПКС]]*Таблица1[[#This Row],[Площадь, кв.м]],2)</f>
        <v>3570050.03</v>
      </c>
      <c r="AI531" s="14">
        <f>Таблица1[[#This Row],[Кадастровая стоимость, руб]]/Таблица1[[#This Row],[Действ. КС]]</f>
        <v>1.6467305877008698</v>
      </c>
      <c r="AJ531" s="20" t="s">
        <v>3996</v>
      </c>
      <c r="AK531" s="20" t="s">
        <v>3997</v>
      </c>
      <c r="AL531" s="20" t="s">
        <v>3998</v>
      </c>
      <c r="AM531" s="8" t="s">
        <v>3984</v>
      </c>
      <c r="AN531" s="8" t="s">
        <v>4036</v>
      </c>
      <c r="AO531" s="46" t="s">
        <v>4013</v>
      </c>
    </row>
    <row r="532" spans="1:41" x14ac:dyDescent="0.25">
      <c r="A532" s="1" t="s">
        <v>275</v>
      </c>
      <c r="B532" s="1" t="s">
        <v>17</v>
      </c>
      <c r="C532" s="1" t="s">
        <v>3981</v>
      </c>
      <c r="D532" s="1" t="s">
        <v>1287</v>
      </c>
      <c r="E532" s="16">
        <v>204002000000</v>
      </c>
      <c r="F532" s="16" t="s">
        <v>1005</v>
      </c>
      <c r="G532" s="8" t="s">
        <v>201</v>
      </c>
      <c r="H532" s="1">
        <v>2</v>
      </c>
      <c r="I532" s="1" t="s">
        <v>1351</v>
      </c>
      <c r="J532" s="1">
        <v>202</v>
      </c>
      <c r="K532" s="1" t="s">
        <v>1352</v>
      </c>
      <c r="L532" s="1">
        <v>61001006003</v>
      </c>
      <c r="M532" s="1" t="s">
        <v>1361</v>
      </c>
      <c r="N532" s="8">
        <v>2012</v>
      </c>
      <c r="O532" s="8">
        <v>159.5</v>
      </c>
      <c r="P532" s="8" t="s">
        <v>4009</v>
      </c>
      <c r="Q5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2" s="8" t="s">
        <v>3957</v>
      </c>
      <c r="S532" s="8" t="s">
        <v>1623</v>
      </c>
      <c r="T532" s="8" t="s">
        <v>1382</v>
      </c>
      <c r="V532" s="1" t="s">
        <v>2588</v>
      </c>
      <c r="W532" s="8" t="s">
        <v>2645</v>
      </c>
      <c r="X532" s="19" t="s">
        <v>2712</v>
      </c>
      <c r="AA532" s="20">
        <v>6408997.0999999996</v>
      </c>
      <c r="AB532" s="12">
        <f t="shared" si="8"/>
        <v>26725.06</v>
      </c>
      <c r="AC532" s="17">
        <f>ROUND(1.65586^(2*EXP(-((Таблица1[[#This Row],[Площадь, кв.м]]/200)^2))-1),4)</f>
        <v>1.0301</v>
      </c>
      <c r="AD5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2" s="21">
        <v>1</v>
      </c>
      <c r="AG5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27529.4843</v>
      </c>
      <c r="AH532" s="34">
        <f>ROUND(Таблица1[[#This Row],[УПКС]]*Таблица1[[#This Row],[Площадь, кв.м]],2)</f>
        <v>4390952.75</v>
      </c>
      <c r="AI532" s="14">
        <f>Таблица1[[#This Row],[Кадастровая стоимость, руб]]/Таблица1[[#This Row],[Действ. КС]]</f>
        <v>0.68512322310147411</v>
      </c>
      <c r="AJ532" s="20" t="s">
        <v>3996</v>
      </c>
      <c r="AK532" s="20" t="s">
        <v>3997</v>
      </c>
      <c r="AL532" s="20" t="s">
        <v>3998</v>
      </c>
      <c r="AM532" s="8" t="s">
        <v>3984</v>
      </c>
      <c r="AN532" s="8" t="s">
        <v>4036</v>
      </c>
      <c r="AO532" s="46" t="s">
        <v>4013</v>
      </c>
    </row>
    <row r="533" spans="1:41" x14ac:dyDescent="0.25">
      <c r="A533" s="1" t="s">
        <v>423</v>
      </c>
      <c r="B533" s="1" t="s">
        <v>19</v>
      </c>
      <c r="C533" s="1" t="s">
        <v>3981</v>
      </c>
      <c r="D533" s="1" t="s">
        <v>1287</v>
      </c>
      <c r="E533" s="16">
        <v>204002000000</v>
      </c>
      <c r="F533" s="16" t="s">
        <v>1005</v>
      </c>
      <c r="G533" s="8" t="s">
        <v>201</v>
      </c>
      <c r="H533" s="1">
        <v>2</v>
      </c>
      <c r="I533" s="1" t="s">
        <v>1351</v>
      </c>
      <c r="J533" s="1">
        <v>202</v>
      </c>
      <c r="K533" s="1" t="s">
        <v>1352</v>
      </c>
      <c r="L533" s="1">
        <v>61001005000</v>
      </c>
      <c r="M533" s="1" t="s">
        <v>1358</v>
      </c>
      <c r="N533" s="8">
        <v>2012</v>
      </c>
      <c r="O533" s="8">
        <v>341.6</v>
      </c>
      <c r="P533" s="8" t="s">
        <v>4009</v>
      </c>
      <c r="Q5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3" s="8" t="s">
        <v>3908</v>
      </c>
      <c r="S533" s="8" t="s">
        <v>1769</v>
      </c>
      <c r="T533" s="8" t="s">
        <v>1382</v>
      </c>
      <c r="U533" s="18"/>
      <c r="V533" s="1" t="s">
        <v>2588</v>
      </c>
      <c r="W533" s="8" t="s">
        <v>2611</v>
      </c>
      <c r="X533" s="19" t="s">
        <v>2821</v>
      </c>
      <c r="AA533" s="20">
        <v>13726102.880000001</v>
      </c>
      <c r="AB533" s="12">
        <f t="shared" si="8"/>
        <v>26725.06</v>
      </c>
      <c r="AC533" s="17">
        <f>ROUND(1.65586^(2*EXP(-((Таблица1[[#This Row],[Площадь, кв.м]]/200)^2))-1),4)</f>
        <v>0.63780000000000003</v>
      </c>
      <c r="AD5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3" s="21">
        <v>1</v>
      </c>
      <c r="AG5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17045.243299999998</v>
      </c>
      <c r="AH533" s="34">
        <f>ROUND(Таблица1[[#This Row],[УПКС]]*Таблица1[[#This Row],[Площадь, кв.м]],2)</f>
        <v>5822655.1100000003</v>
      </c>
      <c r="AI533" s="14">
        <f>Таблица1[[#This Row],[Кадастровая стоимость, руб]]/Таблица1[[#This Row],[Действ. КС]]</f>
        <v>0.42420307941040292</v>
      </c>
      <c r="AJ533" s="20" t="s">
        <v>3996</v>
      </c>
      <c r="AK533" s="20" t="s">
        <v>3997</v>
      </c>
      <c r="AL533" s="20" t="s">
        <v>3998</v>
      </c>
      <c r="AM533" s="8" t="s">
        <v>3984</v>
      </c>
      <c r="AN533" s="8" t="s">
        <v>4036</v>
      </c>
      <c r="AO533" s="46" t="s">
        <v>4013</v>
      </c>
    </row>
    <row r="534" spans="1:41" x14ac:dyDescent="0.25">
      <c r="A534" s="1" t="s">
        <v>46</v>
      </c>
      <c r="B534" s="1" t="s">
        <v>19</v>
      </c>
      <c r="C534" s="1" t="s">
        <v>3981</v>
      </c>
      <c r="D534" s="1" t="s">
        <v>1287</v>
      </c>
      <c r="E534" s="16">
        <v>204002000000</v>
      </c>
      <c r="F534" s="16" t="s">
        <v>1005</v>
      </c>
      <c r="G534" s="8" t="s">
        <v>1338</v>
      </c>
      <c r="H534" s="1">
        <v>2</v>
      </c>
      <c r="I534" s="1" t="s">
        <v>1349</v>
      </c>
      <c r="J534" s="1">
        <v>201</v>
      </c>
      <c r="K534" s="1" t="s">
        <v>1350</v>
      </c>
      <c r="L534" s="1">
        <v>61001006002</v>
      </c>
      <c r="M534" s="1" t="s">
        <v>1360</v>
      </c>
      <c r="N534" s="8">
        <v>2012</v>
      </c>
      <c r="O534" s="8">
        <v>339.5</v>
      </c>
      <c r="P534" s="8" t="s">
        <v>4009</v>
      </c>
      <c r="Q5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4" s="8" t="s">
        <v>3908</v>
      </c>
      <c r="S534" s="8" t="s">
        <v>1415</v>
      </c>
      <c r="T534" s="8" t="s">
        <v>1382</v>
      </c>
      <c r="U534" s="18"/>
      <c r="V534" s="1" t="s">
        <v>2588</v>
      </c>
      <c r="W534" s="8" t="s">
        <v>2611</v>
      </c>
      <c r="X534" s="19" t="s">
        <v>2695</v>
      </c>
      <c r="Y534" s="8" t="s">
        <v>2933</v>
      </c>
      <c r="Z534" s="8">
        <v>1</v>
      </c>
      <c r="AA534" s="20">
        <v>13641721.1</v>
      </c>
      <c r="AB534" s="12">
        <f t="shared" si="8"/>
        <v>26725.06</v>
      </c>
      <c r="AC534" s="17">
        <f>ROUND(1.65586^(2*EXP(-((Таблица1[[#This Row],[Площадь, кв.м]]/200)^2))-1),4)</f>
        <v>0.63900000000000001</v>
      </c>
      <c r="AD5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4" s="21">
        <v>1</v>
      </c>
      <c r="AG5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17077.313300000002</v>
      </c>
      <c r="AH534" s="34">
        <f>ROUND(Таблица1[[#This Row],[УПКС]]*Таблица1[[#This Row],[Площадь, кв.м]],2)</f>
        <v>5797747.8700000001</v>
      </c>
      <c r="AI534" s="14">
        <f>Таблица1[[#This Row],[Кадастровая стоимость, руб]]/Таблица1[[#This Row],[Действ. КС]]</f>
        <v>0.42500120237760908</v>
      </c>
      <c r="AJ534" s="20" t="s">
        <v>3996</v>
      </c>
      <c r="AK534" s="20" t="s">
        <v>3997</v>
      </c>
      <c r="AL534" s="20" t="s">
        <v>3998</v>
      </c>
      <c r="AM534" s="8" t="s">
        <v>3984</v>
      </c>
      <c r="AN534" s="8" t="s">
        <v>4036</v>
      </c>
      <c r="AO534" s="46" t="s">
        <v>4013</v>
      </c>
    </row>
    <row r="535" spans="1:41" x14ac:dyDescent="0.25">
      <c r="A535" s="1" t="s">
        <v>44</v>
      </c>
      <c r="B535" s="1" t="s">
        <v>19</v>
      </c>
      <c r="C535" s="1" t="s">
        <v>3981</v>
      </c>
      <c r="D535" s="1" t="s">
        <v>1287</v>
      </c>
      <c r="E535" s="16">
        <v>204002000000</v>
      </c>
      <c r="F535" s="16" t="s">
        <v>1005</v>
      </c>
      <c r="G535" s="8" t="s">
        <v>1338</v>
      </c>
      <c r="H535" s="1">
        <v>2</v>
      </c>
      <c r="I535" s="1" t="s">
        <v>1349</v>
      </c>
      <c r="J535" s="1">
        <v>201</v>
      </c>
      <c r="K535" s="1" t="s">
        <v>1350</v>
      </c>
      <c r="L535" s="1">
        <v>61001006002</v>
      </c>
      <c r="M535" s="1" t="s">
        <v>1360</v>
      </c>
      <c r="N535" s="8">
        <v>2013</v>
      </c>
      <c r="O535" s="8">
        <v>280.39999999999998</v>
      </c>
      <c r="P535" s="8" t="s">
        <v>4009</v>
      </c>
      <c r="Q5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5" s="8" t="s">
        <v>3908</v>
      </c>
      <c r="S535" s="8" t="s">
        <v>1413</v>
      </c>
      <c r="T535" s="8" t="s">
        <v>1382</v>
      </c>
      <c r="U535" s="18"/>
      <c r="V535" s="1" t="s">
        <v>2588</v>
      </c>
      <c r="W535" s="8" t="s">
        <v>2611</v>
      </c>
      <c r="X535" s="19" t="s">
        <v>2705</v>
      </c>
      <c r="Y535" s="8" t="s">
        <v>2933</v>
      </c>
      <c r="Z535" s="8">
        <v>1</v>
      </c>
      <c r="AA535" s="20">
        <v>11266976.720000001</v>
      </c>
      <c r="AB535" s="12">
        <f t="shared" si="8"/>
        <v>26725.06</v>
      </c>
      <c r="AC535" s="17">
        <f>ROUND(1.65586^(2*EXP(-((Таблица1[[#This Row],[Площадь, кв.м]]/200)^2))-1),4)</f>
        <v>0.6956</v>
      </c>
      <c r="AD5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5" s="21">
        <v>1</v>
      </c>
      <c r="AG5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18589.951700000001</v>
      </c>
      <c r="AH535" s="34">
        <f>ROUND(Таблица1[[#This Row],[УПКС]]*Таблица1[[#This Row],[Площадь, кв.м]],2)</f>
        <v>5212622.46</v>
      </c>
      <c r="AI535" s="14">
        <f>Таблица1[[#This Row],[Кадастровая стоимость, руб]]/Таблица1[[#This Row],[Действ. КС]]</f>
        <v>0.4626460664241081</v>
      </c>
      <c r="AJ535" s="20" t="s">
        <v>3996</v>
      </c>
      <c r="AK535" s="20" t="s">
        <v>3997</v>
      </c>
      <c r="AL535" s="20" t="s">
        <v>3998</v>
      </c>
      <c r="AM535" s="8" t="s">
        <v>3984</v>
      </c>
      <c r="AN535" s="8" t="s">
        <v>4036</v>
      </c>
      <c r="AO535" s="46" t="s">
        <v>4013</v>
      </c>
    </row>
    <row r="536" spans="1:41" x14ac:dyDescent="0.25">
      <c r="A536" s="1" t="s">
        <v>41</v>
      </c>
      <c r="B536" s="1" t="s">
        <v>19</v>
      </c>
      <c r="C536" s="1" t="s">
        <v>3981</v>
      </c>
      <c r="D536" s="1" t="s">
        <v>1287</v>
      </c>
      <c r="E536" s="16">
        <v>204002000000</v>
      </c>
      <c r="F536" s="16" t="s">
        <v>1005</v>
      </c>
      <c r="G536" s="8" t="s">
        <v>1338</v>
      </c>
      <c r="H536" s="1">
        <v>2</v>
      </c>
      <c r="I536" s="1" t="s">
        <v>1349</v>
      </c>
      <c r="J536" s="1">
        <v>201</v>
      </c>
      <c r="K536" s="1" t="s">
        <v>1350</v>
      </c>
      <c r="L536" s="1">
        <v>61001006002</v>
      </c>
      <c r="M536" s="1" t="s">
        <v>1360</v>
      </c>
      <c r="N536" s="8">
        <v>2013</v>
      </c>
      <c r="O536" s="8">
        <v>221.2</v>
      </c>
      <c r="P536" s="8" t="s">
        <v>4009</v>
      </c>
      <c r="Q5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6" s="8" t="s">
        <v>3908</v>
      </c>
      <c r="S536" s="8" t="s">
        <v>1410</v>
      </c>
      <c r="T536" s="8" t="s">
        <v>1382</v>
      </c>
      <c r="V536" s="1" t="s">
        <v>2588</v>
      </c>
      <c r="W536" s="8" t="s">
        <v>2611</v>
      </c>
      <c r="X536" s="19" t="s">
        <v>2705</v>
      </c>
      <c r="Y536" s="8" t="s">
        <v>2933</v>
      </c>
      <c r="Z536" s="8">
        <v>2</v>
      </c>
      <c r="AA536" s="20">
        <v>8888214.1600000001</v>
      </c>
      <c r="AB536" s="12">
        <f t="shared" si="8"/>
        <v>26725.06</v>
      </c>
      <c r="AC536" s="17">
        <f>ROUND(1.65586^(2*EXP(-((Таблица1[[#This Row],[Площадь, кв.м]]/200)^2))-1),4)</f>
        <v>0.81259999999999999</v>
      </c>
      <c r="AD5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6" s="21">
        <v>1</v>
      </c>
      <c r="AG5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21716.783800000001</v>
      </c>
      <c r="AH536" s="34">
        <f>ROUND(Таблица1[[#This Row],[УПКС]]*Таблица1[[#This Row],[Площадь, кв.м]],2)</f>
        <v>4803752.58</v>
      </c>
      <c r="AI536" s="14">
        <f>Таблица1[[#This Row],[Кадастровая стоимость, руб]]/Таблица1[[#This Row],[Действ. КС]]</f>
        <v>0.54046319018937772</v>
      </c>
      <c r="AJ536" s="20" t="s">
        <v>3996</v>
      </c>
      <c r="AK536" s="20" t="s">
        <v>3997</v>
      </c>
      <c r="AL536" s="20" t="s">
        <v>3998</v>
      </c>
      <c r="AM536" s="8" t="s">
        <v>3984</v>
      </c>
      <c r="AN536" s="8" t="s">
        <v>4036</v>
      </c>
      <c r="AO536" s="46" t="s">
        <v>4013</v>
      </c>
    </row>
    <row r="537" spans="1:41" x14ac:dyDescent="0.25">
      <c r="A537" s="1" t="s">
        <v>28</v>
      </c>
      <c r="B537" s="1" t="s">
        <v>19</v>
      </c>
      <c r="C537" s="1" t="s">
        <v>3981</v>
      </c>
      <c r="D537" s="1" t="s">
        <v>1287</v>
      </c>
      <c r="E537" s="16">
        <v>204002000000</v>
      </c>
      <c r="F537" s="16" t="s">
        <v>1005</v>
      </c>
      <c r="G537" s="8" t="s">
        <v>1338</v>
      </c>
      <c r="H537" s="1">
        <v>2</v>
      </c>
      <c r="I537" s="1" t="s">
        <v>1349</v>
      </c>
      <c r="J537" s="1">
        <v>201</v>
      </c>
      <c r="K537" s="1" t="s">
        <v>1350</v>
      </c>
      <c r="L537" s="1">
        <v>61001005000</v>
      </c>
      <c r="M537" s="1" t="s">
        <v>1358</v>
      </c>
      <c r="N537" s="8">
        <v>2013</v>
      </c>
      <c r="O537" s="8">
        <v>195.9</v>
      </c>
      <c r="P537" s="8" t="s">
        <v>4009</v>
      </c>
      <c r="Q5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7" s="8" t="s">
        <v>3908</v>
      </c>
      <c r="S537" s="8" t="s">
        <v>1398</v>
      </c>
      <c r="T537" s="8" t="s">
        <v>1382</v>
      </c>
      <c r="V537" s="1" t="s">
        <v>2588</v>
      </c>
      <c r="W537" s="8" t="s">
        <v>2611</v>
      </c>
      <c r="X537" s="19" t="s">
        <v>2695</v>
      </c>
      <c r="Y537" s="8" t="s">
        <v>2933</v>
      </c>
      <c r="Z537" s="8">
        <v>4</v>
      </c>
      <c r="AA537" s="20">
        <v>7871614.6200000001</v>
      </c>
      <c r="AB537" s="12">
        <f t="shared" si="8"/>
        <v>26725.06</v>
      </c>
      <c r="AC537" s="17">
        <f>ROUND(1.65586^(2*EXP(-((Таблица1[[#This Row],[Площадь, кв.м]]/200)^2))-1),4)</f>
        <v>0.88880000000000003</v>
      </c>
      <c r="AD5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7" s="21">
        <v>1</v>
      </c>
      <c r="AG5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23753.2333</v>
      </c>
      <c r="AH537" s="34">
        <f>ROUND(Таблица1[[#This Row],[УПКС]]*Таблица1[[#This Row],[Площадь, кв.м]],2)</f>
        <v>4653258.4000000004</v>
      </c>
      <c r="AI537" s="14">
        <f>Таблица1[[#This Row],[Кадастровая стоимость, руб]]/Таблица1[[#This Row],[Действ. КС]]</f>
        <v>0.59114408220355685</v>
      </c>
      <c r="AJ537" s="20" t="s">
        <v>3996</v>
      </c>
      <c r="AK537" s="20" t="s">
        <v>3997</v>
      </c>
      <c r="AL537" s="20" t="s">
        <v>3998</v>
      </c>
      <c r="AM537" s="8" t="s">
        <v>3984</v>
      </c>
      <c r="AN537" s="8" t="s">
        <v>4036</v>
      </c>
      <c r="AO537" s="46" t="s">
        <v>4013</v>
      </c>
    </row>
    <row r="538" spans="1:41" x14ac:dyDescent="0.25">
      <c r="A538" s="1" t="s">
        <v>18</v>
      </c>
      <c r="B538" s="1" t="s">
        <v>19</v>
      </c>
      <c r="C538" s="1" t="s">
        <v>3981</v>
      </c>
      <c r="D538" s="1" t="s">
        <v>1287</v>
      </c>
      <c r="E538" s="16">
        <v>204002000000</v>
      </c>
      <c r="F538" s="16" t="s">
        <v>1005</v>
      </c>
      <c r="G538" s="8" t="s">
        <v>1338</v>
      </c>
      <c r="H538" s="1">
        <v>2</v>
      </c>
      <c r="I538" s="1" t="s">
        <v>1349</v>
      </c>
      <c r="J538" s="1">
        <v>201</v>
      </c>
      <c r="K538" s="1" t="s">
        <v>1350</v>
      </c>
      <c r="L538" s="1">
        <v>61001006002</v>
      </c>
      <c r="M538" s="1" t="s">
        <v>1360</v>
      </c>
      <c r="N538" s="8">
        <v>2013</v>
      </c>
      <c r="O538" s="8">
        <v>132.30000000000001</v>
      </c>
      <c r="P538" s="8" t="s">
        <v>4009</v>
      </c>
      <c r="Q5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8" s="8" t="s">
        <v>3908</v>
      </c>
      <c r="S538" s="8" t="s">
        <v>1391</v>
      </c>
      <c r="T538" s="8" t="s">
        <v>1382</v>
      </c>
      <c r="V538" s="1" t="s">
        <v>2588</v>
      </c>
      <c r="W538" s="8" t="s">
        <v>2611</v>
      </c>
      <c r="X538" s="19" t="s">
        <v>2695</v>
      </c>
      <c r="Y538" s="8" t="s">
        <v>2933</v>
      </c>
      <c r="Z538" s="8">
        <v>3</v>
      </c>
      <c r="AA538" s="20">
        <v>5316052.1399999997</v>
      </c>
      <c r="AB538" s="12">
        <f t="shared" si="8"/>
        <v>26725.06</v>
      </c>
      <c r="AC538" s="17">
        <f>ROUND(1.65586^(2*EXP(-((Таблица1[[#This Row],[Площадь, кв.м]]/200)^2))-1),4)</f>
        <v>1.1581999999999999</v>
      </c>
      <c r="AD5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8" s="21">
        <v>1</v>
      </c>
      <c r="AG5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30952.964499999998</v>
      </c>
      <c r="AH538" s="34">
        <f>ROUND(Таблица1[[#This Row],[УПКС]]*Таблица1[[#This Row],[Площадь, кв.м]],2)</f>
        <v>4095077.2</v>
      </c>
      <c r="AI538" s="14">
        <f>Таблица1[[#This Row],[Кадастровая стоимость, руб]]/Таблица1[[#This Row],[Действ. КС]]</f>
        <v>0.7703229938598759</v>
      </c>
      <c r="AJ538" s="20" t="s">
        <v>3996</v>
      </c>
      <c r="AK538" s="20" t="s">
        <v>3997</v>
      </c>
      <c r="AL538" s="20" t="s">
        <v>3998</v>
      </c>
      <c r="AM538" s="8" t="s">
        <v>3984</v>
      </c>
      <c r="AN538" s="8" t="s">
        <v>4036</v>
      </c>
      <c r="AO538" s="46" t="s">
        <v>4013</v>
      </c>
    </row>
    <row r="539" spans="1:41" x14ac:dyDescent="0.25">
      <c r="A539" s="1" t="s">
        <v>980</v>
      </c>
      <c r="B539" s="1" t="s">
        <v>19</v>
      </c>
      <c r="C539" s="1" t="s">
        <v>3981</v>
      </c>
      <c r="D539" s="1" t="s">
        <v>1287</v>
      </c>
      <c r="E539" s="16">
        <v>204002000000</v>
      </c>
      <c r="F539" s="16" t="s">
        <v>1005</v>
      </c>
      <c r="G539" s="8" t="s">
        <v>201</v>
      </c>
      <c r="H539" s="1">
        <v>2</v>
      </c>
      <c r="I539" s="1" t="s">
        <v>1351</v>
      </c>
      <c r="J539" s="1">
        <v>202</v>
      </c>
      <c r="K539" s="1" t="s">
        <v>1352</v>
      </c>
      <c r="L539" s="1">
        <v>61001002001</v>
      </c>
      <c r="M539" s="1" t="s">
        <v>1363</v>
      </c>
      <c r="N539" s="8">
        <v>2013</v>
      </c>
      <c r="O539" s="8">
        <v>128</v>
      </c>
      <c r="P539" s="8" t="s">
        <v>4009</v>
      </c>
      <c r="Q5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39" s="8" t="s">
        <v>3958</v>
      </c>
      <c r="S539" s="8" t="s">
        <v>2298</v>
      </c>
      <c r="T539" s="8" t="s">
        <v>1382</v>
      </c>
      <c r="V539" s="1" t="s">
        <v>2588</v>
      </c>
      <c r="W539" s="8" t="s">
        <v>2669</v>
      </c>
      <c r="X539" s="19" t="s">
        <v>2691</v>
      </c>
      <c r="AA539" s="20">
        <v>5143270.4000000004</v>
      </c>
      <c r="AB539" s="12">
        <f t="shared" si="8"/>
        <v>26725.06</v>
      </c>
      <c r="AC539" s="17">
        <f>ROUND(1.65586^(2*EXP(-((Таблица1[[#This Row],[Площадь, кв.м]]/200)^2))-1),4)</f>
        <v>1.1798</v>
      </c>
      <c r="AD5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39" s="21">
        <v>1</v>
      </c>
      <c r="AG5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31530.2258</v>
      </c>
      <c r="AH539" s="34">
        <f>ROUND(Таблица1[[#This Row],[УПКС]]*Таблица1[[#This Row],[Площадь, кв.м]],2)</f>
        <v>4035868.9</v>
      </c>
      <c r="AI539" s="14">
        <f>Таблица1[[#This Row],[Кадастровая стоимость, руб]]/Таблица1[[#This Row],[Действ. КС]]</f>
        <v>0.78468923197193752</v>
      </c>
      <c r="AJ539" s="20" t="s">
        <v>3996</v>
      </c>
      <c r="AK539" s="20" t="s">
        <v>3997</v>
      </c>
      <c r="AL539" s="20" t="s">
        <v>3998</v>
      </c>
      <c r="AM539" s="8" t="s">
        <v>3984</v>
      </c>
      <c r="AN539" s="8" t="s">
        <v>4036</v>
      </c>
      <c r="AO539" s="46" t="s">
        <v>4013</v>
      </c>
    </row>
    <row r="540" spans="1:41" x14ac:dyDescent="0.25">
      <c r="A540" s="1" t="s">
        <v>321</v>
      </c>
      <c r="B540" s="1" t="s">
        <v>19</v>
      </c>
      <c r="C540" s="1" t="s">
        <v>3981</v>
      </c>
      <c r="D540" s="1" t="s">
        <v>1287</v>
      </c>
      <c r="E540" s="16">
        <v>204002000000</v>
      </c>
      <c r="F540" s="16" t="s">
        <v>1005</v>
      </c>
      <c r="G540" s="8" t="s">
        <v>201</v>
      </c>
      <c r="H540" s="1">
        <v>2</v>
      </c>
      <c r="I540" s="1" t="s">
        <v>1351</v>
      </c>
      <c r="J540" s="1">
        <v>202</v>
      </c>
      <c r="K540" s="1" t="s">
        <v>1352</v>
      </c>
      <c r="L540" s="1">
        <v>61001006000</v>
      </c>
      <c r="M540" s="1" t="s">
        <v>1369</v>
      </c>
      <c r="N540" s="8">
        <v>2013</v>
      </c>
      <c r="O540" s="8">
        <v>185.3</v>
      </c>
      <c r="P540" s="8" t="s">
        <v>4009</v>
      </c>
      <c r="Q5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0" s="8" t="s">
        <v>3957</v>
      </c>
      <c r="S540" s="8" t="s">
        <v>1668</v>
      </c>
      <c r="T540" s="8" t="s">
        <v>1382</v>
      </c>
      <c r="V540" s="1" t="s">
        <v>2588</v>
      </c>
      <c r="W540" s="8" t="s">
        <v>2645</v>
      </c>
      <c r="X540" s="19" t="s">
        <v>2724</v>
      </c>
      <c r="AA540" s="20">
        <v>7445687.54</v>
      </c>
      <c r="AB540" s="12">
        <f t="shared" si="8"/>
        <v>26725.06</v>
      </c>
      <c r="AC540" s="17">
        <f>ROUND(1.65586^(2*EXP(-((Таблица1[[#This Row],[Площадь, кв.м]]/200)^2))-1),4)</f>
        <v>0.92610000000000003</v>
      </c>
      <c r="AD5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0" s="21">
        <v>1</v>
      </c>
      <c r="AG5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24750.078099999999</v>
      </c>
      <c r="AH540" s="34">
        <f>ROUND(Таблица1[[#This Row],[УПКС]]*Таблица1[[#This Row],[Площадь, кв.м]],2)</f>
        <v>4586189.47</v>
      </c>
      <c r="AI540" s="14">
        <f>Таблица1[[#This Row],[Кадастровая стоимость, руб]]/Таблица1[[#This Row],[Действ. КС]]</f>
        <v>0.61595244836180696</v>
      </c>
      <c r="AJ540" s="20" t="s">
        <v>3996</v>
      </c>
      <c r="AK540" s="20" t="s">
        <v>3997</v>
      </c>
      <c r="AL540" s="20" t="s">
        <v>3998</v>
      </c>
      <c r="AM540" s="8" t="s">
        <v>3984</v>
      </c>
      <c r="AN540" s="8" t="s">
        <v>4036</v>
      </c>
      <c r="AO540" s="46" t="s">
        <v>4013</v>
      </c>
    </row>
    <row r="541" spans="1:41" x14ac:dyDescent="0.25">
      <c r="A541" s="1" t="s">
        <v>40</v>
      </c>
      <c r="B541" s="1" t="s">
        <v>17</v>
      </c>
      <c r="C541" s="1" t="s">
        <v>3981</v>
      </c>
      <c r="D541" s="1" t="s">
        <v>1287</v>
      </c>
      <c r="E541" s="16">
        <v>204002000000</v>
      </c>
      <c r="F541" s="16" t="s">
        <v>1005</v>
      </c>
      <c r="G541" s="8" t="s">
        <v>1338</v>
      </c>
      <c r="H541" s="1">
        <v>2</v>
      </c>
      <c r="I541" s="1" t="s">
        <v>1349</v>
      </c>
      <c r="J541" s="1">
        <v>201</v>
      </c>
      <c r="K541" s="1" t="s">
        <v>1350</v>
      </c>
      <c r="L541" s="1">
        <v>61001006002</v>
      </c>
      <c r="M541" s="1" t="s">
        <v>1360</v>
      </c>
      <c r="N541" s="8">
        <v>2014</v>
      </c>
      <c r="O541" s="8">
        <v>217</v>
      </c>
      <c r="P541" s="8" t="s">
        <v>4009</v>
      </c>
      <c r="Q5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1" s="8" t="s">
        <v>3908</v>
      </c>
      <c r="S541" s="8" t="s">
        <v>1409</v>
      </c>
      <c r="T541" s="8" t="s">
        <v>1382</v>
      </c>
      <c r="V541" s="1" t="s">
        <v>2588</v>
      </c>
      <c r="W541" s="8" t="s">
        <v>2611</v>
      </c>
      <c r="X541" s="19" t="s">
        <v>2704</v>
      </c>
      <c r="AA541" s="20">
        <v>8719450.5999999996</v>
      </c>
      <c r="AB541" s="12">
        <f t="shared" si="8"/>
        <v>26725.06</v>
      </c>
      <c r="AC541" s="17">
        <f>ROUND(1.65586^(2*EXP(-((Таблица1[[#This Row],[Площадь, кв.м]]/200)^2))-1),4)</f>
        <v>0.82399999999999995</v>
      </c>
      <c r="AD5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1" s="21">
        <v>1</v>
      </c>
      <c r="AG5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22021.449400000001</v>
      </c>
      <c r="AH541" s="34">
        <f>ROUND(Таблица1[[#This Row],[УПКС]]*Таблица1[[#This Row],[Площадь, кв.м]],2)</f>
        <v>4778654.5199999996</v>
      </c>
      <c r="AI541" s="14">
        <f>Таблица1[[#This Row],[Кадастровая стоимость, руб]]/Таблица1[[#This Row],[Действ. КС]]</f>
        <v>0.54804536882174659</v>
      </c>
      <c r="AJ541" s="20" t="s">
        <v>3996</v>
      </c>
      <c r="AK541" s="20" t="s">
        <v>3997</v>
      </c>
      <c r="AL541" s="20" t="s">
        <v>3998</v>
      </c>
      <c r="AM541" s="8" t="s">
        <v>3984</v>
      </c>
      <c r="AN541" s="8" t="s">
        <v>4036</v>
      </c>
      <c r="AO541" s="46" t="s">
        <v>4013</v>
      </c>
    </row>
    <row r="542" spans="1:41" x14ac:dyDescent="0.25">
      <c r="A542" s="1" t="s">
        <v>916</v>
      </c>
      <c r="B542" s="1" t="s">
        <v>19</v>
      </c>
      <c r="C542" s="1" t="s">
        <v>3981</v>
      </c>
      <c r="D542" s="1" t="s">
        <v>1287</v>
      </c>
      <c r="E542" s="16">
        <v>204002000000</v>
      </c>
      <c r="F542" s="16" t="s">
        <v>1005</v>
      </c>
      <c r="G542" s="8" t="s">
        <v>201</v>
      </c>
      <c r="H542" s="1">
        <v>2</v>
      </c>
      <c r="I542" s="1" t="s">
        <v>1351</v>
      </c>
      <c r="J542" s="1">
        <v>202</v>
      </c>
      <c r="K542" s="1" t="s">
        <v>1352</v>
      </c>
      <c r="L542" s="1">
        <v>61001002000</v>
      </c>
      <c r="M542" s="1" t="s">
        <v>1364</v>
      </c>
      <c r="N542" s="8">
        <v>2014</v>
      </c>
      <c r="O542" s="8">
        <v>104.9</v>
      </c>
      <c r="P542" s="8" t="s">
        <v>4009</v>
      </c>
      <c r="Q5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2" s="8" t="s">
        <v>3908</v>
      </c>
      <c r="S542" s="8" t="s">
        <v>2235</v>
      </c>
      <c r="T542" s="8" t="s">
        <v>1382</v>
      </c>
      <c r="V542" s="1" t="s">
        <v>2588</v>
      </c>
      <c r="W542" s="8" t="s">
        <v>2611</v>
      </c>
      <c r="X542" s="19" t="s">
        <v>2810</v>
      </c>
      <c r="AA542" s="20">
        <v>4215070.82</v>
      </c>
      <c r="AB542" s="12">
        <f t="shared" si="8"/>
        <v>26725.06</v>
      </c>
      <c r="AC542" s="17">
        <f>ROUND(1.65586^(2*EXP(-((Таблица1[[#This Row],[Площадь, кв.м]]/200)^2))-1),4)</f>
        <v>1.2991999999999999</v>
      </c>
      <c r="AD5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2" s="21">
        <v>1</v>
      </c>
      <c r="AG5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34721.197999999997</v>
      </c>
      <c r="AH542" s="34">
        <f>ROUND(Таблица1[[#This Row],[УПКС]]*Таблица1[[#This Row],[Площадь, кв.м]],2)</f>
        <v>3642253.67</v>
      </c>
      <c r="AI542" s="14">
        <f>Таблица1[[#This Row],[Кадастровая стоимость, руб]]/Таблица1[[#This Row],[Действ. КС]]</f>
        <v>0.86410260361888769</v>
      </c>
      <c r="AJ542" s="20" t="s">
        <v>3996</v>
      </c>
      <c r="AK542" s="20" t="s">
        <v>3997</v>
      </c>
      <c r="AL542" s="20" t="s">
        <v>3998</v>
      </c>
      <c r="AM542" s="8" t="s">
        <v>3984</v>
      </c>
      <c r="AN542" s="8" t="s">
        <v>4036</v>
      </c>
      <c r="AO542" s="46" t="s">
        <v>4013</v>
      </c>
    </row>
    <row r="543" spans="1:41" x14ac:dyDescent="0.25">
      <c r="A543" s="1" t="s">
        <v>45</v>
      </c>
      <c r="B543" s="1" t="s">
        <v>17</v>
      </c>
      <c r="C543" s="1" t="s">
        <v>3981</v>
      </c>
      <c r="D543" s="1" t="s">
        <v>1287</v>
      </c>
      <c r="E543" s="16">
        <v>204002000000</v>
      </c>
      <c r="F543" s="16" t="s">
        <v>1005</v>
      </c>
      <c r="G543" s="8" t="s">
        <v>1338</v>
      </c>
      <c r="H543" s="1">
        <v>2</v>
      </c>
      <c r="I543" s="1" t="s">
        <v>1349</v>
      </c>
      <c r="J543" s="1">
        <v>201</v>
      </c>
      <c r="K543" s="1" t="s">
        <v>1350</v>
      </c>
      <c r="L543" s="1">
        <v>61001006002</v>
      </c>
      <c r="M543" s="1" t="s">
        <v>1360</v>
      </c>
      <c r="N543" s="8">
        <v>2014</v>
      </c>
      <c r="O543" s="8">
        <v>324.39999999999998</v>
      </c>
      <c r="P543" s="8" t="s">
        <v>4009</v>
      </c>
      <c r="Q5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3" s="8" t="s">
        <v>3908</v>
      </c>
      <c r="S543" s="8" t="s">
        <v>1414</v>
      </c>
      <c r="T543" s="8" t="s">
        <v>1382</v>
      </c>
      <c r="U543" s="18"/>
      <c r="V543" s="1" t="s">
        <v>2588</v>
      </c>
      <c r="W543" s="8" t="s">
        <v>2611</v>
      </c>
      <c r="X543" s="19" t="s">
        <v>2695</v>
      </c>
      <c r="Y543" s="8" t="s">
        <v>2933</v>
      </c>
      <c r="Z543" s="8">
        <v>2</v>
      </c>
      <c r="AA543" s="20">
        <v>13034975.92</v>
      </c>
      <c r="AB543" s="12">
        <f t="shared" si="8"/>
        <v>26725.06</v>
      </c>
      <c r="AC543" s="17">
        <f>ROUND(1.65586^(2*EXP(-((Таблица1[[#This Row],[Площадь, кв.м]]/200)^2))-1),4)</f>
        <v>0.64939999999999998</v>
      </c>
      <c r="AD5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3" s="21">
        <v>1</v>
      </c>
      <c r="AG5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17355.254000000001</v>
      </c>
      <c r="AH543" s="34">
        <f>ROUND(Таблица1[[#This Row],[УПКС]]*Таблица1[[#This Row],[Площадь, кв.м]],2)</f>
        <v>5630044.4000000004</v>
      </c>
      <c r="AI543" s="14">
        <f>Таблица1[[#This Row],[Кадастровая стоимость, руб]]/Таблица1[[#This Row],[Действ. КС]]</f>
        <v>0.43191828159510709</v>
      </c>
      <c r="AJ543" s="20" t="s">
        <v>3996</v>
      </c>
      <c r="AK543" s="20" t="s">
        <v>3997</v>
      </c>
      <c r="AL543" s="20" t="s">
        <v>3998</v>
      </c>
      <c r="AM543" s="8" t="s">
        <v>3984</v>
      </c>
      <c r="AN543" s="8" t="s">
        <v>4036</v>
      </c>
      <c r="AO543" s="46" t="s">
        <v>4013</v>
      </c>
    </row>
    <row r="544" spans="1:41" x14ac:dyDescent="0.25">
      <c r="A544" s="1" t="s">
        <v>273</v>
      </c>
      <c r="B544" s="1" t="s">
        <v>17</v>
      </c>
      <c r="C544" s="1" t="s">
        <v>3981</v>
      </c>
      <c r="D544" s="1" t="s">
        <v>1287</v>
      </c>
      <c r="E544" s="16">
        <v>204002000000</v>
      </c>
      <c r="F544" s="16" t="s">
        <v>1005</v>
      </c>
      <c r="G544" s="8" t="s">
        <v>201</v>
      </c>
      <c r="H544" s="1">
        <v>2</v>
      </c>
      <c r="I544" s="1" t="s">
        <v>1351</v>
      </c>
      <c r="J544" s="1">
        <v>202</v>
      </c>
      <c r="K544" s="1" t="s">
        <v>1352</v>
      </c>
      <c r="L544" s="1">
        <v>61001005000</v>
      </c>
      <c r="M544" s="1" t="s">
        <v>1358</v>
      </c>
      <c r="N544" s="8">
        <v>2014</v>
      </c>
      <c r="O544" s="8">
        <v>158.80000000000001</v>
      </c>
      <c r="P544" s="8" t="s">
        <v>4009</v>
      </c>
      <c r="Q5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4" s="8" t="s">
        <v>3908</v>
      </c>
      <c r="S544" s="8" t="s">
        <v>1621</v>
      </c>
      <c r="T544" s="8" t="s">
        <v>1382</v>
      </c>
      <c r="V544" s="1" t="s">
        <v>2588</v>
      </c>
      <c r="W544" s="8" t="s">
        <v>2611</v>
      </c>
      <c r="X544" s="19" t="s">
        <v>2732</v>
      </c>
      <c r="AA544" s="20">
        <v>6380869.8399999999</v>
      </c>
      <c r="AB544" s="12">
        <f t="shared" si="8"/>
        <v>26725.06</v>
      </c>
      <c r="AC544" s="17">
        <f>ROUND(1.65586^(2*EXP(-((Таблица1[[#This Row],[Площадь, кв.м]]/200)^2))-1),4)</f>
        <v>1.0331999999999999</v>
      </c>
      <c r="AD5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4" s="21">
        <v>1</v>
      </c>
      <c r="AG5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27612.331999999999</v>
      </c>
      <c r="AH544" s="34">
        <f>ROUND(Таблица1[[#This Row],[УПКС]]*Таблица1[[#This Row],[Площадь, кв.м]],2)</f>
        <v>4384838.32</v>
      </c>
      <c r="AI544" s="14">
        <f>Таблица1[[#This Row],[Кадастровая стоимость, руб]]/Таблица1[[#This Row],[Действ. КС]]</f>
        <v>0.6871850437243836</v>
      </c>
      <c r="AJ544" s="20" t="s">
        <v>3996</v>
      </c>
      <c r="AK544" s="20" t="s">
        <v>3997</v>
      </c>
      <c r="AL544" s="20" t="s">
        <v>3998</v>
      </c>
      <c r="AM544" s="8" t="s">
        <v>3984</v>
      </c>
      <c r="AN544" s="8" t="s">
        <v>4036</v>
      </c>
      <c r="AO544" s="46" t="s">
        <v>4013</v>
      </c>
    </row>
    <row r="545" spans="1:41" x14ac:dyDescent="0.25">
      <c r="A545" s="1" t="s">
        <v>188</v>
      </c>
      <c r="B545" s="1" t="s">
        <v>17</v>
      </c>
      <c r="C545" s="1" t="s">
        <v>3981</v>
      </c>
      <c r="D545" s="1" t="s">
        <v>1287</v>
      </c>
      <c r="E545" s="16">
        <v>204002000000</v>
      </c>
      <c r="F545" s="16" t="s">
        <v>1005</v>
      </c>
      <c r="G545" s="8" t="s">
        <v>201</v>
      </c>
      <c r="H545" s="1">
        <v>2</v>
      </c>
      <c r="I545" s="1" t="s">
        <v>1351</v>
      </c>
      <c r="J545" s="1">
        <v>202</v>
      </c>
      <c r="K545" s="1" t="s">
        <v>1352</v>
      </c>
      <c r="L545" s="1">
        <v>61001005000</v>
      </c>
      <c r="M545" s="1" t="s">
        <v>1358</v>
      </c>
      <c r="N545" s="8">
        <v>2014</v>
      </c>
      <c r="O545" s="8">
        <v>112.7</v>
      </c>
      <c r="P545" s="8" t="s">
        <v>4009</v>
      </c>
      <c r="Q5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5" s="8" t="s">
        <v>3908</v>
      </c>
      <c r="S545" s="8" t="s">
        <v>1543</v>
      </c>
      <c r="T545" s="8" t="s">
        <v>1382</v>
      </c>
      <c r="V545" s="1" t="s">
        <v>2588</v>
      </c>
      <c r="W545" s="8" t="s">
        <v>2611</v>
      </c>
      <c r="X545" s="19" t="s">
        <v>2733</v>
      </c>
      <c r="AA545" s="20">
        <v>4528488.8600000003</v>
      </c>
      <c r="AB545" s="12">
        <f t="shared" si="8"/>
        <v>26725.06</v>
      </c>
      <c r="AC545" s="17">
        <f>ROUND(1.65586^(2*EXP(-((Таблица1[[#This Row],[Площадь, кв.м]]/200)^2))-1),4)</f>
        <v>1.2585</v>
      </c>
      <c r="AD5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5" s="21">
        <v>1</v>
      </c>
      <c r="AG5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33633.487999999998</v>
      </c>
      <c r="AH545" s="34">
        <f>ROUND(Таблица1[[#This Row],[УПКС]]*Таблица1[[#This Row],[Площадь, кв.м]],2)</f>
        <v>3790494.1</v>
      </c>
      <c r="AI545" s="14">
        <f>Таблица1[[#This Row],[Кадастровая стоимость, руб]]/Таблица1[[#This Row],[Действ. КС]]</f>
        <v>0.83703288606522042</v>
      </c>
      <c r="AJ545" s="20" t="s">
        <v>3996</v>
      </c>
      <c r="AK545" s="20" t="s">
        <v>3997</v>
      </c>
      <c r="AL545" s="20" t="s">
        <v>3998</v>
      </c>
      <c r="AM545" s="8" t="s">
        <v>3984</v>
      </c>
      <c r="AN545" s="8" t="s">
        <v>4036</v>
      </c>
      <c r="AO545" s="46" t="s">
        <v>4013</v>
      </c>
    </row>
    <row r="546" spans="1:41" x14ac:dyDescent="0.25">
      <c r="A546" s="1" t="s">
        <v>34</v>
      </c>
      <c r="B546" s="1" t="s">
        <v>17</v>
      </c>
      <c r="C546" s="1" t="s">
        <v>3981</v>
      </c>
      <c r="D546" s="1" t="s">
        <v>1287</v>
      </c>
      <c r="E546" s="16">
        <v>204002000000</v>
      </c>
      <c r="F546" s="16" t="s">
        <v>1005</v>
      </c>
      <c r="G546" s="8" t="s">
        <v>1338</v>
      </c>
      <c r="H546" s="1">
        <v>2</v>
      </c>
      <c r="I546" s="1" t="s">
        <v>1349</v>
      </c>
      <c r="J546" s="1">
        <v>201</v>
      </c>
      <c r="K546" s="1" t="s">
        <v>1350</v>
      </c>
      <c r="L546" s="1">
        <v>61001006002</v>
      </c>
      <c r="M546" s="1" t="s">
        <v>1360</v>
      </c>
      <c r="N546" s="8">
        <v>2015</v>
      </c>
      <c r="O546" s="8">
        <v>205.1</v>
      </c>
      <c r="P546" s="8" t="s">
        <v>4009</v>
      </c>
      <c r="Q5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6" s="8" t="s">
        <v>3908</v>
      </c>
      <c r="S546" s="8" t="s">
        <v>1403</v>
      </c>
      <c r="T546" s="8" t="s">
        <v>1382</v>
      </c>
      <c r="V546" s="1" t="s">
        <v>2588</v>
      </c>
      <c r="W546" s="8" t="s">
        <v>2611</v>
      </c>
      <c r="X546" s="19" t="s">
        <v>2701</v>
      </c>
      <c r="AA546" s="20">
        <v>8241287.1799999997</v>
      </c>
      <c r="AB546" s="12">
        <f t="shared" si="8"/>
        <v>26725.06</v>
      </c>
      <c r="AC546" s="17">
        <f>ROUND(1.65586^(2*EXP(-((Таблица1[[#This Row],[Площадь, кв.м]]/200)^2))-1),4)</f>
        <v>0.85899999999999999</v>
      </c>
      <c r="AD5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6" s="21">
        <v>1</v>
      </c>
      <c r="AG5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22956.826499999999</v>
      </c>
      <c r="AH546" s="34">
        <f>ROUND(Таблица1[[#This Row],[УПКС]]*Таблица1[[#This Row],[Площадь, кв.м]],2)</f>
        <v>4708445.12</v>
      </c>
      <c r="AI546" s="14">
        <f>Таблица1[[#This Row],[Кадастровая стоимость, руб]]/Таблица1[[#This Row],[Действ. КС]]</f>
        <v>0.5713239955314845</v>
      </c>
      <c r="AJ546" s="20" t="s">
        <v>3996</v>
      </c>
      <c r="AK546" s="20" t="s">
        <v>3997</v>
      </c>
      <c r="AL546" s="20" t="s">
        <v>3998</v>
      </c>
      <c r="AM546" s="8" t="s">
        <v>3984</v>
      </c>
      <c r="AN546" s="8" t="s">
        <v>4036</v>
      </c>
      <c r="AO546" s="46" t="s">
        <v>4013</v>
      </c>
    </row>
    <row r="547" spans="1:41" x14ac:dyDescent="0.25">
      <c r="A547" s="1" t="s">
        <v>281</v>
      </c>
      <c r="B547" s="1" t="s">
        <v>17</v>
      </c>
      <c r="C547" s="1" t="s">
        <v>3981</v>
      </c>
      <c r="D547" s="1" t="s">
        <v>1287</v>
      </c>
      <c r="E547" s="16">
        <v>204002000000</v>
      </c>
      <c r="F547" s="16" t="s">
        <v>1005</v>
      </c>
      <c r="G547" s="8" t="s">
        <v>201</v>
      </c>
      <c r="H547" s="1">
        <v>2</v>
      </c>
      <c r="I547" s="1" t="s">
        <v>1351</v>
      </c>
      <c r="J547" s="1">
        <v>202</v>
      </c>
      <c r="K547" s="1" t="s">
        <v>1352</v>
      </c>
      <c r="L547" s="1">
        <v>61001005000</v>
      </c>
      <c r="M547" s="1" t="s">
        <v>1358</v>
      </c>
      <c r="N547" s="8">
        <v>2015</v>
      </c>
      <c r="O547" s="8">
        <v>162</v>
      </c>
      <c r="P547" s="8" t="s">
        <v>4009</v>
      </c>
      <c r="Q5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7" s="8" t="s">
        <v>3957</v>
      </c>
      <c r="S547" s="8" t="s">
        <v>1629</v>
      </c>
      <c r="T547" s="8" t="s">
        <v>1382</v>
      </c>
      <c r="V547" s="1" t="s">
        <v>2588</v>
      </c>
      <c r="W547" s="8" t="s">
        <v>2645</v>
      </c>
      <c r="X547" s="19" t="s">
        <v>2719</v>
      </c>
      <c r="AA547" s="20">
        <v>6509451.5999999996</v>
      </c>
      <c r="AB547" s="12">
        <f t="shared" si="8"/>
        <v>26725.06</v>
      </c>
      <c r="AC547" s="17">
        <f>ROUND(1.65586^(2*EXP(-((Таблица1[[#This Row],[Площадь, кв.м]]/200)^2))-1),4)</f>
        <v>1.0192000000000001</v>
      </c>
      <c r="AD5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7" s="21">
        <v>1</v>
      </c>
      <c r="AG5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27238.181199999999</v>
      </c>
      <c r="AH547" s="34">
        <f>ROUND(Таблица1[[#This Row],[УПКС]]*Таблица1[[#This Row],[Площадь, кв.м]],2)</f>
        <v>4412585.3499999996</v>
      </c>
      <c r="AI547" s="14">
        <f>Таблица1[[#This Row],[Кадастровая стоимость, руб]]/Таблица1[[#This Row],[Действ. КС]]</f>
        <v>0.67787359383699852</v>
      </c>
      <c r="AJ547" s="20" t="s">
        <v>3996</v>
      </c>
      <c r="AK547" s="20" t="s">
        <v>3997</v>
      </c>
      <c r="AL547" s="20" t="s">
        <v>3998</v>
      </c>
      <c r="AM547" s="8" t="s">
        <v>3984</v>
      </c>
      <c r="AN547" s="8" t="s">
        <v>4036</v>
      </c>
      <c r="AO547" s="46" t="s">
        <v>4013</v>
      </c>
    </row>
    <row r="548" spans="1:41" x14ac:dyDescent="0.25">
      <c r="A548" s="1" t="s">
        <v>356</v>
      </c>
      <c r="B548" s="1" t="s">
        <v>17</v>
      </c>
      <c r="C548" s="1" t="s">
        <v>3981</v>
      </c>
      <c r="D548" s="1" t="s">
        <v>1287</v>
      </c>
      <c r="E548" s="16">
        <v>204002000000</v>
      </c>
      <c r="F548" s="16" t="s">
        <v>1005</v>
      </c>
      <c r="G548" s="8" t="s">
        <v>201</v>
      </c>
      <c r="H548" s="1">
        <v>2</v>
      </c>
      <c r="I548" s="1" t="s">
        <v>1351</v>
      </c>
      <c r="J548" s="1">
        <v>202</v>
      </c>
      <c r="K548" s="1" t="s">
        <v>1352</v>
      </c>
      <c r="L548" s="1">
        <v>61001006002</v>
      </c>
      <c r="M548" s="1" t="s">
        <v>1360</v>
      </c>
      <c r="N548" s="8">
        <v>2015</v>
      </c>
      <c r="O548" s="8">
        <v>215.5</v>
      </c>
      <c r="P548" s="8" t="s">
        <v>4009</v>
      </c>
      <c r="Q5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8" s="8" t="s">
        <v>3957</v>
      </c>
      <c r="S548" s="8" t="s">
        <v>1702</v>
      </c>
      <c r="T548" s="8" t="s">
        <v>1382</v>
      </c>
      <c r="V548" s="1" t="s">
        <v>2588</v>
      </c>
      <c r="W548" s="8" t="s">
        <v>2645</v>
      </c>
      <c r="X548" s="19" t="s">
        <v>2742</v>
      </c>
      <c r="AA548" s="20">
        <v>8659177.9000000004</v>
      </c>
      <c r="AB548" s="12">
        <f t="shared" si="8"/>
        <v>26725.06</v>
      </c>
      <c r="AC548" s="17">
        <f>ROUND(1.65586^(2*EXP(-((Таблица1[[#This Row],[Площадь, кв.м]]/200)^2))-1),4)</f>
        <v>0.82820000000000005</v>
      </c>
      <c r="AD5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8" s="21">
        <v>1</v>
      </c>
      <c r="AG5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22133.6947</v>
      </c>
      <c r="AH548" s="34">
        <f>ROUND(Таблица1[[#This Row],[УПКС]]*Таблица1[[#This Row],[Площадь, кв.м]],2)</f>
        <v>4769811.21</v>
      </c>
      <c r="AI548" s="14">
        <f>Таблица1[[#This Row],[Кадастровая стоимость, руб]]/Таблица1[[#This Row],[Действ. КС]]</f>
        <v>0.55083880537897245</v>
      </c>
      <c r="AJ548" s="20" t="s">
        <v>3996</v>
      </c>
      <c r="AK548" s="20" t="s">
        <v>3997</v>
      </c>
      <c r="AL548" s="20" t="s">
        <v>3998</v>
      </c>
      <c r="AM548" s="8" t="s">
        <v>3984</v>
      </c>
      <c r="AN548" s="8" t="s">
        <v>4036</v>
      </c>
      <c r="AO548" s="46" t="s">
        <v>4013</v>
      </c>
    </row>
    <row r="549" spans="1:41" x14ac:dyDescent="0.25">
      <c r="A549" s="1" t="s">
        <v>425</v>
      </c>
      <c r="B549" s="1" t="s">
        <v>17</v>
      </c>
      <c r="C549" s="1" t="s">
        <v>3981</v>
      </c>
      <c r="D549" s="1" t="s">
        <v>1287</v>
      </c>
      <c r="E549" s="16">
        <v>204002000000</v>
      </c>
      <c r="F549" s="16" t="s">
        <v>1005</v>
      </c>
      <c r="G549" s="8" t="s">
        <v>201</v>
      </c>
      <c r="H549" s="1">
        <v>2</v>
      </c>
      <c r="I549" s="1" t="s">
        <v>1351</v>
      </c>
      <c r="J549" s="1">
        <v>202</v>
      </c>
      <c r="K549" s="1" t="s">
        <v>1352</v>
      </c>
      <c r="L549" s="1">
        <v>61001006002</v>
      </c>
      <c r="M549" s="1" t="s">
        <v>1360</v>
      </c>
      <c r="N549" s="8">
        <v>2016</v>
      </c>
      <c r="O549" s="8">
        <v>351.4</v>
      </c>
      <c r="P549" s="8" t="s">
        <v>4009</v>
      </c>
      <c r="Q5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49" s="8" t="s">
        <v>3957</v>
      </c>
      <c r="S549" s="8" t="s">
        <v>1771</v>
      </c>
      <c r="T549" s="8" t="s">
        <v>1382</v>
      </c>
      <c r="U549" s="18"/>
      <c r="V549" s="1" t="s">
        <v>2588</v>
      </c>
      <c r="W549" s="8" t="s">
        <v>2645</v>
      </c>
      <c r="X549" s="19" t="s">
        <v>2745</v>
      </c>
      <c r="AA549" s="20">
        <v>14119884.52</v>
      </c>
      <c r="AB549" s="12">
        <f t="shared" si="8"/>
        <v>26725.06</v>
      </c>
      <c r="AC549" s="17">
        <f>ROUND(1.65586^(2*EXP(-((Таблица1[[#This Row],[Площадь, кв.м]]/200)^2))-1),4)</f>
        <v>0.63239999999999996</v>
      </c>
      <c r="AD5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49" s="21">
        <v>1</v>
      </c>
      <c r="AG5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16900.927899999999</v>
      </c>
      <c r="AH549" s="34">
        <f>ROUND(Таблица1[[#This Row],[УПКС]]*Таблица1[[#This Row],[Площадь, кв.м]],2)</f>
        <v>5938986.0599999996</v>
      </c>
      <c r="AI549" s="14">
        <f>Таблица1[[#This Row],[Кадастровая стоимость, руб]]/Таблица1[[#This Row],[Действ. КС]]</f>
        <v>0.42061151786247042</v>
      </c>
      <c r="AJ549" s="20" t="s">
        <v>3996</v>
      </c>
      <c r="AK549" s="20" t="s">
        <v>3997</v>
      </c>
      <c r="AL549" s="20" t="s">
        <v>3998</v>
      </c>
      <c r="AM549" s="8" t="s">
        <v>3984</v>
      </c>
      <c r="AN549" s="8" t="s">
        <v>4036</v>
      </c>
      <c r="AO549" s="46" t="s">
        <v>4013</v>
      </c>
    </row>
    <row r="550" spans="1:41" x14ac:dyDescent="0.25">
      <c r="A550" s="1" t="s">
        <v>204</v>
      </c>
      <c r="B550" s="1" t="s">
        <v>21</v>
      </c>
      <c r="C550" s="1" t="s">
        <v>3981</v>
      </c>
      <c r="D550" s="1" t="s">
        <v>1287</v>
      </c>
      <c r="E550" s="16">
        <v>204002000000</v>
      </c>
      <c r="F550" s="16" t="s">
        <v>1005</v>
      </c>
      <c r="G550" s="8" t="s">
        <v>201</v>
      </c>
      <c r="H550" s="1">
        <v>2</v>
      </c>
      <c r="I550" s="1" t="s">
        <v>1351</v>
      </c>
      <c r="J550" s="1">
        <v>202</v>
      </c>
      <c r="K550" s="1" t="s">
        <v>1352</v>
      </c>
      <c r="L550" s="1">
        <v>61001006003</v>
      </c>
      <c r="M550" s="1" t="s">
        <v>1361</v>
      </c>
      <c r="N550" s="8">
        <v>2009</v>
      </c>
      <c r="O550" s="8">
        <v>120.9</v>
      </c>
      <c r="P550" s="8" t="s">
        <v>4009</v>
      </c>
      <c r="Q5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0" s="8" t="s">
        <v>3908</v>
      </c>
      <c r="S550" s="8" t="s">
        <v>1557</v>
      </c>
      <c r="T550" s="8" t="s">
        <v>1382</v>
      </c>
      <c r="V550" s="1" t="s">
        <v>2588</v>
      </c>
      <c r="W550" s="8" t="s">
        <v>2611</v>
      </c>
      <c r="X550" s="19" t="s">
        <v>2746</v>
      </c>
      <c r="AA550" s="20">
        <v>7459573.6100000003</v>
      </c>
      <c r="AB550" s="12">
        <f t="shared" si="8"/>
        <v>26725.06</v>
      </c>
      <c r="AC550" s="17">
        <f>ROUND(1.65586^(2*EXP(-((Таблица1[[#This Row],[Площадь, кв.м]]/200)^2))-1),4)</f>
        <v>1.216</v>
      </c>
      <c r="AD5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50" s="21">
        <v>1</v>
      </c>
      <c r="AG5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32172.696199999998</v>
      </c>
      <c r="AH550" s="34">
        <f>ROUND(Таблица1[[#This Row],[УПКС]]*Таблица1[[#This Row],[Площадь, кв.м]],2)</f>
        <v>3889678.97</v>
      </c>
      <c r="AI550" s="14">
        <f>Таблица1[[#This Row],[Кадастровая стоимость, руб]]/Таблица1[[#This Row],[Действ. КС]]</f>
        <v>0.52143449121349983</v>
      </c>
      <c r="AJ550" s="20" t="s">
        <v>3996</v>
      </c>
      <c r="AK550" s="20" t="s">
        <v>3997</v>
      </c>
      <c r="AL550" s="20" t="s">
        <v>3998</v>
      </c>
      <c r="AM550" s="8" t="s">
        <v>3984</v>
      </c>
      <c r="AN550" s="8" t="s">
        <v>4036</v>
      </c>
      <c r="AO550" s="46" t="s">
        <v>4013</v>
      </c>
    </row>
    <row r="551" spans="1:41" x14ac:dyDescent="0.25">
      <c r="A551" s="1" t="s">
        <v>385</v>
      </c>
      <c r="B551" s="1" t="s">
        <v>21</v>
      </c>
      <c r="C551" s="1" t="s">
        <v>3981</v>
      </c>
      <c r="D551" s="1" t="s">
        <v>1287</v>
      </c>
      <c r="E551" s="16">
        <v>204002000000</v>
      </c>
      <c r="F551" s="16" t="s">
        <v>1005</v>
      </c>
      <c r="G551" s="8" t="s">
        <v>201</v>
      </c>
      <c r="H551" s="1">
        <v>2</v>
      </c>
      <c r="I551" s="1" t="s">
        <v>1351</v>
      </c>
      <c r="J551" s="1">
        <v>202</v>
      </c>
      <c r="K551" s="1" t="s">
        <v>1352</v>
      </c>
      <c r="L551" s="1">
        <v>61001006003</v>
      </c>
      <c r="M551" s="1" t="s">
        <v>1361</v>
      </c>
      <c r="N551" s="8">
        <v>2007</v>
      </c>
      <c r="O551" s="8">
        <v>253.8</v>
      </c>
      <c r="P551" s="8" t="s">
        <v>4009</v>
      </c>
      <c r="Q5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1" s="8" t="s">
        <v>3908</v>
      </c>
      <c r="S551" s="8" t="s">
        <v>1731</v>
      </c>
      <c r="T551" s="8" t="s">
        <v>1382</v>
      </c>
      <c r="U551" s="18"/>
      <c r="V551" s="1" t="s">
        <v>2588</v>
      </c>
      <c r="W551" s="8" t="s">
        <v>2611</v>
      </c>
      <c r="X551" s="19" t="s">
        <v>2722</v>
      </c>
      <c r="AA551" s="20">
        <v>13167380.039999999</v>
      </c>
      <c r="AB551" s="12">
        <f t="shared" si="8"/>
        <v>26725.06</v>
      </c>
      <c r="AC551" s="17">
        <f>ROUND(1.65586^(2*EXP(-((Таблица1[[#This Row],[Площадь, кв.м]]/200)^2))-1),4)</f>
        <v>0.73880000000000001</v>
      </c>
      <c r="AD5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51" s="21">
        <v>1</v>
      </c>
      <c r="AG5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19349.584800000001</v>
      </c>
      <c r="AH551" s="34">
        <f>ROUND(Таблица1[[#This Row],[УПКС]]*Таблица1[[#This Row],[Площадь, кв.м]],2)</f>
        <v>4910924.62</v>
      </c>
      <c r="AI551" s="14">
        <f>Таблица1[[#This Row],[Кадастровая стоимость, руб]]/Таблица1[[#This Row],[Действ. КС]]</f>
        <v>0.37296140956526996</v>
      </c>
      <c r="AJ551" s="20" t="s">
        <v>3996</v>
      </c>
      <c r="AK551" s="20" t="s">
        <v>3997</v>
      </c>
      <c r="AL551" s="20" t="s">
        <v>3998</v>
      </c>
      <c r="AM551" s="8" t="s">
        <v>3984</v>
      </c>
      <c r="AN551" s="8" t="s">
        <v>4036</v>
      </c>
      <c r="AO551" s="46" t="s">
        <v>4013</v>
      </c>
    </row>
    <row r="552" spans="1:41" x14ac:dyDescent="0.25">
      <c r="A552" s="1" t="s">
        <v>403</v>
      </c>
      <c r="B552" s="1" t="s">
        <v>21</v>
      </c>
      <c r="C552" s="1" t="s">
        <v>3981</v>
      </c>
      <c r="D552" s="1" t="s">
        <v>1287</v>
      </c>
      <c r="E552" s="16">
        <v>204002000000</v>
      </c>
      <c r="F552" s="16" t="s">
        <v>1005</v>
      </c>
      <c r="G552" s="8" t="s">
        <v>201</v>
      </c>
      <c r="H552" s="1">
        <v>2</v>
      </c>
      <c r="I552" s="1" t="s">
        <v>1351</v>
      </c>
      <c r="J552" s="1">
        <v>202</v>
      </c>
      <c r="K552" s="1" t="s">
        <v>1352</v>
      </c>
      <c r="L552" s="1">
        <v>61001005000</v>
      </c>
      <c r="M552" s="1" t="s">
        <v>1358</v>
      </c>
      <c r="N552" s="8">
        <v>2009</v>
      </c>
      <c r="O552" s="8">
        <v>280.60000000000002</v>
      </c>
      <c r="P552" s="8" t="s">
        <v>4009</v>
      </c>
      <c r="Q5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2" s="8" t="s">
        <v>3908</v>
      </c>
      <c r="S552" s="8" t="s">
        <v>1749</v>
      </c>
      <c r="T552" s="8" t="s">
        <v>1382</v>
      </c>
      <c r="U552" s="18"/>
      <c r="V552" s="1" t="s">
        <v>2588</v>
      </c>
      <c r="W552" s="8" t="s">
        <v>2611</v>
      </c>
      <c r="X552" s="19" t="s">
        <v>2790</v>
      </c>
      <c r="AA552" s="20">
        <v>3340493.37</v>
      </c>
      <c r="AB552" s="12">
        <f t="shared" si="8"/>
        <v>26725.06</v>
      </c>
      <c r="AC552" s="17">
        <f>ROUND(1.65586^(2*EXP(-((Таблица1[[#This Row],[Площадь, кв.м]]/200)^2))-1),4)</f>
        <v>0.69530000000000003</v>
      </c>
      <c r="AD5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52" s="21">
        <v>1</v>
      </c>
      <c r="AG5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18396.1149</v>
      </c>
      <c r="AH552" s="34">
        <f>ROUND(Таблица1[[#This Row],[УПКС]]*Таблица1[[#This Row],[Площадь, кв.м]],2)</f>
        <v>5161949.84</v>
      </c>
      <c r="AI552" s="14">
        <f>Таблица1[[#This Row],[Кадастровая стоимость, руб]]/Таблица1[[#This Row],[Действ. КС]]</f>
        <v>1.5452657042693068</v>
      </c>
      <c r="AJ552" s="20" t="s">
        <v>3996</v>
      </c>
      <c r="AK552" s="20" t="s">
        <v>3997</v>
      </c>
      <c r="AL552" s="20" t="s">
        <v>3998</v>
      </c>
      <c r="AM552" s="8" t="s">
        <v>3984</v>
      </c>
      <c r="AN552" s="8" t="s">
        <v>4036</v>
      </c>
      <c r="AO552" s="46" t="s">
        <v>4013</v>
      </c>
    </row>
    <row r="553" spans="1:41" x14ac:dyDescent="0.25">
      <c r="A553" s="1" t="s">
        <v>124</v>
      </c>
      <c r="B553" s="1" t="s">
        <v>56</v>
      </c>
      <c r="C553" s="1" t="s">
        <v>3981</v>
      </c>
      <c r="D553" s="1" t="s">
        <v>1287</v>
      </c>
      <c r="E553" s="16">
        <v>204002000000</v>
      </c>
      <c r="F553" s="16" t="s">
        <v>1005</v>
      </c>
      <c r="G553" s="8" t="s">
        <v>1338</v>
      </c>
      <c r="H553" s="1">
        <v>2</v>
      </c>
      <c r="I553" s="1" t="s">
        <v>1349</v>
      </c>
      <c r="J553" s="1">
        <v>201</v>
      </c>
      <c r="K553" s="1" t="s">
        <v>1350</v>
      </c>
      <c r="L553" s="1">
        <v>61001002004</v>
      </c>
      <c r="M553" s="1" t="s">
        <v>1367</v>
      </c>
      <c r="N553" s="8">
        <v>1958</v>
      </c>
      <c r="O553" s="8">
        <v>96</v>
      </c>
      <c r="P553" s="8" t="s">
        <v>4009</v>
      </c>
      <c r="Q5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3" s="8" t="s">
        <v>3908</v>
      </c>
      <c r="S553" s="8" t="s">
        <v>1484</v>
      </c>
      <c r="T553" s="8" t="s">
        <v>1382</v>
      </c>
      <c r="V553" s="1" t="s">
        <v>2588</v>
      </c>
      <c r="W553" s="8" t="s">
        <v>2611</v>
      </c>
      <c r="X553" s="19" t="s">
        <v>2700</v>
      </c>
      <c r="AA553" s="20">
        <v>4539982.08</v>
      </c>
      <c r="AB553" s="12">
        <f t="shared" si="8"/>
        <v>26725.06</v>
      </c>
      <c r="AC553" s="17">
        <f>ROUND(1.65586^(2*EXP(-((Таблица1[[#This Row],[Площадь, кв.м]]/200)^2))-1),4)</f>
        <v>1.3454999999999999</v>
      </c>
      <c r="AD5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53" s="21">
        <v>1</v>
      </c>
      <c r="AG5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12225.913200000001</v>
      </c>
      <c r="AH553" s="34">
        <f>ROUND(Таблица1[[#This Row],[УПКС]]*Таблица1[[#This Row],[Площадь, кв.м]],2)</f>
        <v>1173687.67</v>
      </c>
      <c r="AI553" s="14">
        <f>Таблица1[[#This Row],[Кадастровая стоимость, руб]]/Таблица1[[#This Row],[Действ. КС]]</f>
        <v>0.25852253363960415</v>
      </c>
      <c r="AJ553" s="20" t="s">
        <v>3996</v>
      </c>
      <c r="AK553" s="20" t="s">
        <v>3997</v>
      </c>
      <c r="AL553" s="20" t="s">
        <v>3998</v>
      </c>
      <c r="AM553" s="8" t="s">
        <v>3984</v>
      </c>
      <c r="AN553" s="8" t="s">
        <v>4036</v>
      </c>
      <c r="AO553" s="46" t="s">
        <v>4013</v>
      </c>
    </row>
    <row r="554" spans="1:41" x14ac:dyDescent="0.25">
      <c r="A554" s="1" t="s">
        <v>119</v>
      </c>
      <c r="B554" s="1" t="s">
        <v>56</v>
      </c>
      <c r="C554" s="1" t="s">
        <v>3981</v>
      </c>
      <c r="D554" s="1" t="s">
        <v>1287</v>
      </c>
      <c r="E554" s="16">
        <v>204003000000</v>
      </c>
      <c r="F554" s="16" t="s">
        <v>1339</v>
      </c>
      <c r="G554" s="8" t="s">
        <v>1338</v>
      </c>
      <c r="H554" s="1">
        <v>2</v>
      </c>
      <c r="I554" s="1" t="s">
        <v>1349</v>
      </c>
      <c r="J554" s="1">
        <v>201</v>
      </c>
      <c r="K554" s="1" t="s">
        <v>1350</v>
      </c>
      <c r="L554" s="1">
        <v>61001002002</v>
      </c>
      <c r="M554" s="1" t="s">
        <v>1365</v>
      </c>
      <c r="N554" s="8">
        <v>1958</v>
      </c>
      <c r="O554" s="8">
        <v>100.6</v>
      </c>
      <c r="P554" s="8" t="s">
        <v>4009</v>
      </c>
      <c r="Q5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4" s="8" t="s">
        <v>3908</v>
      </c>
      <c r="S554" s="8" t="s">
        <v>1479</v>
      </c>
      <c r="T554" s="8" t="s">
        <v>1382</v>
      </c>
      <c r="U554" s="18"/>
      <c r="V554" s="1" t="s">
        <v>2588</v>
      </c>
      <c r="W554" s="8" t="s">
        <v>2611</v>
      </c>
      <c r="X554" s="19" t="s">
        <v>2706</v>
      </c>
      <c r="AA554" s="20">
        <v>4714525.4400000004</v>
      </c>
      <c r="AB554" s="12">
        <f t="shared" si="8"/>
        <v>26725.06</v>
      </c>
      <c r="AC554" s="17">
        <f>ROUND(1.65586^(2*EXP(-((Таблица1[[#This Row],[Площадь, кв.м]]/200)^2))-1),4)</f>
        <v>1.3216000000000001</v>
      </c>
      <c r="AD5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54" s="21">
        <v>1</v>
      </c>
      <c r="AG5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12008.7454</v>
      </c>
      <c r="AH554" s="34">
        <f>ROUND(Таблица1[[#This Row],[УПКС]]*Таблица1[[#This Row],[Площадь, кв.м]],2)</f>
        <v>1208079.79</v>
      </c>
      <c r="AI554" s="14">
        <f>Таблица1[[#This Row],[Кадастровая стоимость, руб]]/Таблица1[[#This Row],[Действ. КС]]</f>
        <v>0.25624631903566519</v>
      </c>
      <c r="AJ554" s="20" t="s">
        <v>3996</v>
      </c>
      <c r="AK554" s="20" t="s">
        <v>3997</v>
      </c>
      <c r="AL554" s="20" t="s">
        <v>3998</v>
      </c>
      <c r="AM554" s="8" t="s">
        <v>3984</v>
      </c>
      <c r="AN554" s="8" t="s">
        <v>4036</v>
      </c>
      <c r="AO554" s="46" t="s">
        <v>4013</v>
      </c>
    </row>
    <row r="555" spans="1:41" x14ac:dyDescent="0.25">
      <c r="A555" s="1" t="s">
        <v>123</v>
      </c>
      <c r="B555" s="1" t="s">
        <v>56</v>
      </c>
      <c r="C555" s="1" t="s">
        <v>3981</v>
      </c>
      <c r="D555" s="1" t="s">
        <v>1287</v>
      </c>
      <c r="E555" s="16">
        <v>204003000000</v>
      </c>
      <c r="F555" s="16" t="s">
        <v>1339</v>
      </c>
      <c r="G555" s="8" t="s">
        <v>1338</v>
      </c>
      <c r="H555" s="1">
        <v>2</v>
      </c>
      <c r="I555" s="1" t="s">
        <v>1349</v>
      </c>
      <c r="J555" s="1">
        <v>201</v>
      </c>
      <c r="K555" s="1" t="s">
        <v>1350</v>
      </c>
      <c r="L555" s="1">
        <v>61001002004</v>
      </c>
      <c r="M555" s="1" t="s">
        <v>1367</v>
      </c>
      <c r="N555" s="8">
        <v>1958</v>
      </c>
      <c r="O555" s="8">
        <v>95.1</v>
      </c>
      <c r="P555" s="8" t="s">
        <v>4009</v>
      </c>
      <c r="Q5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5" s="8" t="s">
        <v>3908</v>
      </c>
      <c r="S555" s="8" t="s">
        <v>1483</v>
      </c>
      <c r="T555" s="8" t="s">
        <v>1382</v>
      </c>
      <c r="V555" s="1" t="s">
        <v>2588</v>
      </c>
      <c r="W555" s="8" t="s">
        <v>2611</v>
      </c>
      <c r="X555" s="19" t="s">
        <v>2729</v>
      </c>
      <c r="AA555" s="20">
        <v>4456003.7</v>
      </c>
      <c r="AB555" s="12">
        <f t="shared" si="8"/>
        <v>26725.06</v>
      </c>
      <c r="AC555" s="17">
        <f>ROUND(1.65586^(2*EXP(-((Таблица1[[#This Row],[Площадь, кв.м]]/200)^2))-1),4)</f>
        <v>1.3501000000000001</v>
      </c>
      <c r="AD5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55" s="21">
        <v>1</v>
      </c>
      <c r="AG5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12267.7112</v>
      </c>
      <c r="AH555" s="34">
        <f>ROUND(Таблица1[[#This Row],[УПКС]]*Таблица1[[#This Row],[Площадь, кв.м]],2)</f>
        <v>1166659.3400000001</v>
      </c>
      <c r="AI555" s="14">
        <f>Таблица1[[#This Row],[Кадастровая стоимость, руб]]/Таблица1[[#This Row],[Действ. КС]]</f>
        <v>0.26181740827549133</v>
      </c>
      <c r="AJ555" s="20" t="s">
        <v>3996</v>
      </c>
      <c r="AK555" s="20" t="s">
        <v>3997</v>
      </c>
      <c r="AL555" s="20" t="s">
        <v>3998</v>
      </c>
      <c r="AM555" s="8" t="s">
        <v>3984</v>
      </c>
      <c r="AN555" s="8" t="s">
        <v>4036</v>
      </c>
      <c r="AO555" s="46" t="s">
        <v>4013</v>
      </c>
    </row>
    <row r="556" spans="1:41" x14ac:dyDescent="0.25">
      <c r="A556" s="1" t="s">
        <v>122</v>
      </c>
      <c r="B556" s="1" t="s">
        <v>56</v>
      </c>
      <c r="C556" s="1" t="s">
        <v>3981</v>
      </c>
      <c r="D556" s="1" t="s">
        <v>1287</v>
      </c>
      <c r="E556" s="16">
        <v>204003000000</v>
      </c>
      <c r="F556" s="16" t="s">
        <v>1339</v>
      </c>
      <c r="G556" s="8" t="s">
        <v>1338</v>
      </c>
      <c r="H556" s="1">
        <v>2</v>
      </c>
      <c r="I556" s="1" t="s">
        <v>1349</v>
      </c>
      <c r="J556" s="1">
        <v>201</v>
      </c>
      <c r="K556" s="1" t="s">
        <v>1350</v>
      </c>
      <c r="L556" s="1">
        <v>61001002004</v>
      </c>
      <c r="M556" s="1" t="s">
        <v>1367</v>
      </c>
      <c r="N556" s="8">
        <v>1958</v>
      </c>
      <c r="O556" s="8">
        <v>94.2</v>
      </c>
      <c r="P556" s="8" t="s">
        <v>4009</v>
      </c>
      <c r="Q5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6" s="8" t="s">
        <v>3908</v>
      </c>
      <c r="S556" s="8" t="s">
        <v>1482</v>
      </c>
      <c r="T556" s="8" t="s">
        <v>1382</v>
      </c>
      <c r="V556" s="1" t="s">
        <v>2588</v>
      </c>
      <c r="W556" s="8" t="s">
        <v>2611</v>
      </c>
      <c r="X556" s="19" t="s">
        <v>2738</v>
      </c>
      <c r="AA556" s="20">
        <v>4471071.12</v>
      </c>
      <c r="AB556" s="12">
        <f t="shared" si="8"/>
        <v>26725.06</v>
      </c>
      <c r="AC556" s="17">
        <f>ROUND(1.65586^(2*EXP(-((Таблица1[[#This Row],[Площадь, кв.м]]/200)^2))-1),4)</f>
        <v>1.3548</v>
      </c>
      <c r="AD5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56" s="21">
        <v>1</v>
      </c>
      <c r="AG5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12310.417799999999</v>
      </c>
      <c r="AH556" s="34">
        <f>ROUND(Таблица1[[#This Row],[УПКС]]*Таблица1[[#This Row],[Площадь, кв.м]],2)</f>
        <v>1159641.3600000001</v>
      </c>
      <c r="AI556" s="14">
        <f>Таблица1[[#This Row],[Кадастровая стоимость, руб]]/Таблица1[[#This Row],[Действ. КС]]</f>
        <v>0.25936544708776632</v>
      </c>
      <c r="AJ556" s="20" t="s">
        <v>3996</v>
      </c>
      <c r="AK556" s="20" t="s">
        <v>3997</v>
      </c>
      <c r="AL556" s="20" t="s">
        <v>3998</v>
      </c>
      <c r="AM556" s="8" t="s">
        <v>3984</v>
      </c>
      <c r="AN556" s="8" t="s">
        <v>4036</v>
      </c>
      <c r="AO556" s="46" t="s">
        <v>4013</v>
      </c>
    </row>
    <row r="557" spans="1:41" x14ac:dyDescent="0.25">
      <c r="A557" s="1" t="s">
        <v>117</v>
      </c>
      <c r="B557" s="1" t="s">
        <v>56</v>
      </c>
      <c r="C557" s="1" t="s">
        <v>3981</v>
      </c>
      <c r="D557" s="1" t="s">
        <v>1287</v>
      </c>
      <c r="E557" s="16">
        <v>204002000000</v>
      </c>
      <c r="F557" s="16" t="s">
        <v>1005</v>
      </c>
      <c r="G557" s="8" t="s">
        <v>1338</v>
      </c>
      <c r="H557" s="1">
        <v>2</v>
      </c>
      <c r="I557" s="1" t="s">
        <v>1349</v>
      </c>
      <c r="J557" s="1">
        <v>201</v>
      </c>
      <c r="K557" s="1" t="s">
        <v>1350</v>
      </c>
      <c r="L557" s="1">
        <v>61001002002</v>
      </c>
      <c r="M557" s="1" t="s">
        <v>1365</v>
      </c>
      <c r="N557" s="8">
        <v>1958</v>
      </c>
      <c r="O557" s="8">
        <v>94.6</v>
      </c>
      <c r="P557" s="8" t="s">
        <v>4009</v>
      </c>
      <c r="Q5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7" s="8" t="s">
        <v>3908</v>
      </c>
      <c r="S557" s="8" t="s">
        <v>1477</v>
      </c>
      <c r="T557" s="8" t="s">
        <v>1382</v>
      </c>
      <c r="V557" s="1" t="s">
        <v>2588</v>
      </c>
      <c r="W557" s="8" t="s">
        <v>2611</v>
      </c>
      <c r="X557" s="19" t="s">
        <v>2691</v>
      </c>
      <c r="AA557" s="20">
        <v>4376978.34</v>
      </c>
      <c r="AB557" s="12">
        <f t="shared" si="8"/>
        <v>26725.06</v>
      </c>
      <c r="AC557" s="17">
        <f>ROUND(1.65586^(2*EXP(-((Таблица1[[#This Row],[Площадь, кв.м]]/200)^2))-1),4)</f>
        <v>1.3527</v>
      </c>
      <c r="AD5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57" s="21">
        <v>1</v>
      </c>
      <c r="AG5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12291.3361</v>
      </c>
      <c r="AH557" s="34">
        <f>ROUND(Таблица1[[#This Row],[УПКС]]*Таблица1[[#This Row],[Площадь, кв.м]],2)</f>
        <v>1162760.3999999999</v>
      </c>
      <c r="AI557" s="14">
        <f>Таблица1[[#This Row],[Кадастровая стоимость, руб]]/Таблица1[[#This Row],[Действ. КС]]</f>
        <v>0.26565367924576022</v>
      </c>
      <c r="AJ557" s="20" t="s">
        <v>3996</v>
      </c>
      <c r="AK557" s="20" t="s">
        <v>3997</v>
      </c>
      <c r="AL557" s="20" t="s">
        <v>3998</v>
      </c>
      <c r="AM557" s="8" t="s">
        <v>3984</v>
      </c>
      <c r="AN557" s="8" t="s">
        <v>4036</v>
      </c>
      <c r="AO557" s="46" t="s">
        <v>4013</v>
      </c>
    </row>
    <row r="558" spans="1:41" x14ac:dyDescent="0.25">
      <c r="A558" s="1" t="s">
        <v>118</v>
      </c>
      <c r="B558" s="1" t="s">
        <v>56</v>
      </c>
      <c r="C558" s="1" t="s">
        <v>3981</v>
      </c>
      <c r="D558" s="1" t="s">
        <v>1287</v>
      </c>
      <c r="E558" s="16">
        <v>204003000000</v>
      </c>
      <c r="F558" s="16" t="s">
        <v>1339</v>
      </c>
      <c r="G558" s="8" t="s">
        <v>1338</v>
      </c>
      <c r="H558" s="1">
        <v>2</v>
      </c>
      <c r="I558" s="1" t="s">
        <v>1349</v>
      </c>
      <c r="J558" s="1">
        <v>201</v>
      </c>
      <c r="K558" s="1" t="s">
        <v>1350</v>
      </c>
      <c r="L558" s="1">
        <v>61001002002</v>
      </c>
      <c r="M558" s="1" t="s">
        <v>1365</v>
      </c>
      <c r="N558" s="8">
        <v>1960</v>
      </c>
      <c r="O558" s="8">
        <v>97.7</v>
      </c>
      <c r="P558" s="8" t="s">
        <v>4009</v>
      </c>
      <c r="Q5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8" s="8" t="s">
        <v>3908</v>
      </c>
      <c r="S558" s="8" t="s">
        <v>1478</v>
      </c>
      <c r="T558" s="8" t="s">
        <v>1382</v>
      </c>
      <c r="V558" s="1" t="s">
        <v>2588</v>
      </c>
      <c r="W558" s="8" t="s">
        <v>2611</v>
      </c>
      <c r="X558" s="19" t="s">
        <v>2737</v>
      </c>
      <c r="AA558" s="20">
        <v>4604897.03</v>
      </c>
      <c r="AB558" s="12">
        <f t="shared" si="8"/>
        <v>26725.06</v>
      </c>
      <c r="AC558" s="17">
        <f>ROUND(1.65586^(2*EXP(-((Таблица1[[#This Row],[Площадь, кв.м]]/200)^2))-1),4)</f>
        <v>1.3367</v>
      </c>
      <c r="AD5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558" s="21">
        <v>1</v>
      </c>
      <c r="AG5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12503.1857</v>
      </c>
      <c r="AH558" s="34">
        <f>ROUND(Таблица1[[#This Row],[УПКС]]*Таблица1[[#This Row],[Площадь, кв.м]],2)</f>
        <v>1221561.24</v>
      </c>
      <c r="AI558" s="14">
        <f>Таблица1[[#This Row],[Кадастровая стоимость, руб]]/Таблица1[[#This Row],[Действ. КС]]</f>
        <v>0.26527438768809991</v>
      </c>
      <c r="AJ558" s="20" t="s">
        <v>3996</v>
      </c>
      <c r="AK558" s="20" t="s">
        <v>3997</v>
      </c>
      <c r="AL558" s="20" t="s">
        <v>3998</v>
      </c>
      <c r="AM558" s="8" t="s">
        <v>3984</v>
      </c>
      <c r="AN558" s="8" t="s">
        <v>4036</v>
      </c>
      <c r="AO558" s="46" t="s">
        <v>4013</v>
      </c>
    </row>
    <row r="559" spans="1:41" x14ac:dyDescent="0.25">
      <c r="A559" s="1" t="s">
        <v>279</v>
      </c>
      <c r="B559" s="1" t="s">
        <v>21</v>
      </c>
      <c r="C559" s="1" t="s">
        <v>3981</v>
      </c>
      <c r="D559" s="1" t="s">
        <v>1287</v>
      </c>
      <c r="E559" s="16">
        <v>204002000000</v>
      </c>
      <c r="F559" s="16" t="s">
        <v>1005</v>
      </c>
      <c r="G559" s="8" t="s">
        <v>201</v>
      </c>
      <c r="H559" s="1">
        <v>2</v>
      </c>
      <c r="I559" s="1" t="s">
        <v>1351</v>
      </c>
      <c r="J559" s="1">
        <v>202</v>
      </c>
      <c r="K559" s="1" t="s">
        <v>1352</v>
      </c>
      <c r="L559" s="1">
        <v>61001005000</v>
      </c>
      <c r="M559" s="1" t="s">
        <v>1358</v>
      </c>
      <c r="N559" s="8">
        <v>2009</v>
      </c>
      <c r="O559" s="8">
        <v>161.69999999999999</v>
      </c>
      <c r="P559" s="8" t="s">
        <v>4009</v>
      </c>
      <c r="Q5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59" s="8" t="s">
        <v>3908</v>
      </c>
      <c r="S559" s="8" t="s">
        <v>1627</v>
      </c>
      <c r="T559" s="8" t="s">
        <v>1382</v>
      </c>
      <c r="V559" s="1" t="s">
        <v>2588</v>
      </c>
      <c r="W559" s="8" t="s">
        <v>2611</v>
      </c>
      <c r="X559" s="19" t="s">
        <v>2711</v>
      </c>
      <c r="AA559" s="20">
        <v>1924625.32</v>
      </c>
      <c r="AB559" s="12">
        <f t="shared" si="8"/>
        <v>26725.06</v>
      </c>
      <c r="AC559" s="17">
        <f>ROUND(1.65586^(2*EXP(-((Таблица1[[#This Row],[Площадь, кв.м]]/200)^2))-1),4)</f>
        <v>1.0205</v>
      </c>
      <c r="AD5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59" s="21">
        <v>1</v>
      </c>
      <c r="AG5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27000.194500000001</v>
      </c>
      <c r="AH559" s="34">
        <f>ROUND(Таблица1[[#This Row],[УПКС]]*Таблица1[[#This Row],[Площадь, кв.м]],2)</f>
        <v>4365931.45</v>
      </c>
      <c r="AI559" s="14">
        <f>Таблица1[[#This Row],[Кадастровая стоимость, руб]]/Таблица1[[#This Row],[Действ. КС]]</f>
        <v>2.2684578679449152</v>
      </c>
      <c r="AJ559" s="20" t="s">
        <v>3996</v>
      </c>
      <c r="AK559" s="20" t="s">
        <v>3997</v>
      </c>
      <c r="AL559" s="20" t="s">
        <v>3998</v>
      </c>
      <c r="AM559" s="8" t="s">
        <v>3984</v>
      </c>
      <c r="AN559" s="8" t="s">
        <v>4036</v>
      </c>
      <c r="AO559" s="46" t="s">
        <v>4013</v>
      </c>
    </row>
    <row r="560" spans="1:41" x14ac:dyDescent="0.25">
      <c r="A560" s="1" t="s">
        <v>374</v>
      </c>
      <c r="B560" s="1" t="s">
        <v>21</v>
      </c>
      <c r="C560" s="1" t="s">
        <v>3981</v>
      </c>
      <c r="D560" s="1" t="s">
        <v>1287</v>
      </c>
      <c r="E560" s="16">
        <v>204002000000</v>
      </c>
      <c r="F560" s="16" t="s">
        <v>1005</v>
      </c>
      <c r="G560" s="8" t="s">
        <v>201</v>
      </c>
      <c r="H560" s="1">
        <v>2</v>
      </c>
      <c r="I560" s="1" t="s">
        <v>1351</v>
      </c>
      <c r="J560" s="1">
        <v>202</v>
      </c>
      <c r="K560" s="1" t="s">
        <v>1352</v>
      </c>
      <c r="L560" s="1">
        <v>61001005000</v>
      </c>
      <c r="M560" s="1" t="s">
        <v>1358</v>
      </c>
      <c r="N560" s="8">
        <v>2008</v>
      </c>
      <c r="O560" s="8">
        <v>240.2</v>
      </c>
      <c r="P560" s="8" t="s">
        <v>4009</v>
      </c>
      <c r="Q5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0" s="8" t="s">
        <v>3908</v>
      </c>
      <c r="S560" s="8" t="s">
        <v>1720</v>
      </c>
      <c r="T560" s="8" t="s">
        <v>1382</v>
      </c>
      <c r="U560" s="18"/>
      <c r="V560" s="1" t="s">
        <v>2588</v>
      </c>
      <c r="W560" s="8" t="s">
        <v>2611</v>
      </c>
      <c r="X560" s="19" t="s">
        <v>2723</v>
      </c>
      <c r="AA560" s="20">
        <v>2782253.69</v>
      </c>
      <c r="AB560" s="12">
        <f t="shared" si="8"/>
        <v>26725.06</v>
      </c>
      <c r="AC560" s="17">
        <f>ROUND(1.65586^(2*EXP(-((Таблица1[[#This Row],[Площадь, кв.м]]/200)^2))-1),4)</f>
        <v>0.76649999999999996</v>
      </c>
      <c r="AD5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60" s="21">
        <v>1</v>
      </c>
      <c r="AG5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20075.063300000002</v>
      </c>
      <c r="AH560" s="34">
        <f>ROUND(Таблица1[[#This Row],[УПКС]]*Таблица1[[#This Row],[Площадь, кв.м]],2)</f>
        <v>4822030.2</v>
      </c>
      <c r="AI560" s="14">
        <f>Таблица1[[#This Row],[Кадастровая стоимость, руб]]/Таблица1[[#This Row],[Действ. КС]]</f>
        <v>1.7331382171695495</v>
      </c>
      <c r="AJ560" s="20" t="s">
        <v>3996</v>
      </c>
      <c r="AK560" s="20" t="s">
        <v>3997</v>
      </c>
      <c r="AL560" s="20" t="s">
        <v>3998</v>
      </c>
      <c r="AM560" s="8" t="s">
        <v>3984</v>
      </c>
      <c r="AN560" s="8" t="s">
        <v>4036</v>
      </c>
      <c r="AO560" s="46" t="s">
        <v>4013</v>
      </c>
    </row>
    <row r="561" spans="1:41" x14ac:dyDescent="0.25">
      <c r="A561" s="1" t="s">
        <v>30</v>
      </c>
      <c r="B561" s="1" t="s">
        <v>21</v>
      </c>
      <c r="C561" s="1" t="s">
        <v>3981</v>
      </c>
      <c r="D561" s="1" t="s">
        <v>1287</v>
      </c>
      <c r="E561" s="16">
        <v>204002000000</v>
      </c>
      <c r="F561" s="16" t="s">
        <v>1005</v>
      </c>
      <c r="G561" s="8" t="s">
        <v>1338</v>
      </c>
      <c r="H561" s="1">
        <v>2</v>
      </c>
      <c r="I561" s="1" t="s">
        <v>1349</v>
      </c>
      <c r="J561" s="1">
        <v>201</v>
      </c>
      <c r="K561" s="1" t="s">
        <v>1350</v>
      </c>
      <c r="L561" s="1">
        <v>61001006003</v>
      </c>
      <c r="M561" s="1" t="s">
        <v>1361</v>
      </c>
      <c r="N561" s="8">
        <v>2008</v>
      </c>
      <c r="O561" s="8">
        <v>202.3</v>
      </c>
      <c r="P561" s="8" t="s">
        <v>4009</v>
      </c>
      <c r="Q5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1" s="8" t="s">
        <v>3904</v>
      </c>
      <c r="S561" s="8" t="s">
        <v>1400</v>
      </c>
      <c r="T561" s="8" t="s">
        <v>1382</v>
      </c>
      <c r="V561" s="1" t="s">
        <v>2588</v>
      </c>
      <c r="W561" s="8" t="s">
        <v>2603</v>
      </c>
      <c r="X561" s="19" t="s">
        <v>2699</v>
      </c>
      <c r="Y561" s="8" t="s">
        <v>2933</v>
      </c>
      <c r="Z561" s="8">
        <v>4</v>
      </c>
      <c r="AA561" s="20">
        <v>10627948.01</v>
      </c>
      <c r="AB561" s="12">
        <f t="shared" si="8"/>
        <v>26725.06</v>
      </c>
      <c r="AC561" s="17">
        <f>ROUND(1.65586^(2*EXP(-((Таблица1[[#This Row],[Площадь, кв.м]]/200)^2))-1),4)</f>
        <v>0.86780000000000002</v>
      </c>
      <c r="AD5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61" s="21">
        <v>1</v>
      </c>
      <c r="AG5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22728.1669</v>
      </c>
      <c r="AH561" s="34">
        <f>ROUND(Таблица1[[#This Row],[УПКС]]*Таблица1[[#This Row],[Площадь, кв.м]],2)</f>
        <v>4597908.16</v>
      </c>
      <c r="AI561" s="14">
        <f>Таблица1[[#This Row],[Кадастровая стоимость, руб]]/Таблица1[[#This Row],[Действ. КС]]</f>
        <v>0.43262426158593903</v>
      </c>
      <c r="AJ561" s="20" t="s">
        <v>3996</v>
      </c>
      <c r="AK561" s="20" t="s">
        <v>3997</v>
      </c>
      <c r="AL561" s="20" t="s">
        <v>3998</v>
      </c>
      <c r="AM561" s="8" t="s">
        <v>3984</v>
      </c>
      <c r="AN561" s="8" t="s">
        <v>4036</v>
      </c>
      <c r="AO561" s="46" t="s">
        <v>4013</v>
      </c>
    </row>
    <row r="562" spans="1:41" x14ac:dyDescent="0.25">
      <c r="A562" s="1" t="s">
        <v>29</v>
      </c>
      <c r="B562" s="1" t="s">
        <v>17</v>
      </c>
      <c r="C562" s="1" t="s">
        <v>3981</v>
      </c>
      <c r="D562" s="1" t="s">
        <v>1287</v>
      </c>
      <c r="E562" s="16">
        <v>204002000000</v>
      </c>
      <c r="F562" s="16" t="s">
        <v>1005</v>
      </c>
      <c r="G562" s="8" t="s">
        <v>1338</v>
      </c>
      <c r="H562" s="1">
        <v>2</v>
      </c>
      <c r="I562" s="1" t="s">
        <v>1349</v>
      </c>
      <c r="J562" s="1">
        <v>201</v>
      </c>
      <c r="K562" s="1" t="s">
        <v>1350</v>
      </c>
      <c r="L562" s="1">
        <v>61001006003</v>
      </c>
      <c r="M562" s="1" t="s">
        <v>1361</v>
      </c>
      <c r="N562" s="8">
        <v>2009</v>
      </c>
      <c r="O562" s="8">
        <v>197.7</v>
      </c>
      <c r="P562" s="8" t="s">
        <v>4009</v>
      </c>
      <c r="Q5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2" s="8" t="s">
        <v>3904</v>
      </c>
      <c r="S562" s="8" t="s">
        <v>1399</v>
      </c>
      <c r="T562" s="8" t="s">
        <v>1382</v>
      </c>
      <c r="V562" s="1" t="s">
        <v>2588</v>
      </c>
      <c r="W562" s="8" t="s">
        <v>2603</v>
      </c>
      <c r="X562" s="19" t="s">
        <v>2699</v>
      </c>
      <c r="Y562" s="8" t="s">
        <v>2933</v>
      </c>
      <c r="Z562" s="8">
        <v>3</v>
      </c>
      <c r="AA562" s="20">
        <v>10517756.289999999</v>
      </c>
      <c r="AB562" s="12">
        <f t="shared" si="8"/>
        <v>26725.06</v>
      </c>
      <c r="AC562" s="17">
        <f>ROUND(1.65586^(2*EXP(-((Таблица1[[#This Row],[Площадь, кв.м]]/200)^2))-1),4)</f>
        <v>0.88280000000000003</v>
      </c>
      <c r="AD5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62" s="21">
        <v>1</v>
      </c>
      <c r="AG5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23356.954099999999</v>
      </c>
      <c r="AH562" s="34">
        <f>ROUND(Таблица1[[#This Row],[УПКС]]*Таблица1[[#This Row],[Площадь, кв.м]],2)</f>
        <v>4617669.83</v>
      </c>
      <c r="AI562" s="14">
        <f>Таблица1[[#This Row],[Кадастровая стоимость, руб]]/Таблица1[[#This Row],[Действ. КС]]</f>
        <v>0.43903563675366358</v>
      </c>
      <c r="AJ562" s="20" t="s">
        <v>3996</v>
      </c>
      <c r="AK562" s="20" t="s">
        <v>3997</v>
      </c>
      <c r="AL562" s="20" t="s">
        <v>3998</v>
      </c>
      <c r="AM562" s="8" t="s">
        <v>3984</v>
      </c>
      <c r="AN562" s="8" t="s">
        <v>4036</v>
      </c>
      <c r="AO562" s="46" t="s">
        <v>4013</v>
      </c>
    </row>
    <row r="563" spans="1:41" x14ac:dyDescent="0.25">
      <c r="A563" s="1" t="s">
        <v>52</v>
      </c>
      <c r="B563" s="1" t="s">
        <v>21</v>
      </c>
      <c r="C563" s="1" t="s">
        <v>3981</v>
      </c>
      <c r="D563" s="1" t="s">
        <v>1287</v>
      </c>
      <c r="E563" s="16">
        <v>204002000000</v>
      </c>
      <c r="F563" s="16" t="s">
        <v>1005</v>
      </c>
      <c r="G563" s="8" t="s">
        <v>1338</v>
      </c>
      <c r="H563" s="1">
        <v>2</v>
      </c>
      <c r="I563" s="1" t="s">
        <v>1349</v>
      </c>
      <c r="J563" s="1">
        <v>201</v>
      </c>
      <c r="K563" s="1" t="s">
        <v>1350</v>
      </c>
      <c r="L563" s="1">
        <v>61001001001</v>
      </c>
      <c r="M563" s="1" t="s">
        <v>1362</v>
      </c>
      <c r="N563" s="8">
        <v>2009</v>
      </c>
      <c r="O563" s="8">
        <v>264.7</v>
      </c>
      <c r="P563" s="8" t="s">
        <v>4009</v>
      </c>
      <c r="Q5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3" s="8" t="s">
        <v>3904</v>
      </c>
      <c r="S563" s="8" t="s">
        <v>1421</v>
      </c>
      <c r="T563" s="8" t="s">
        <v>1382</v>
      </c>
      <c r="U563" s="18"/>
      <c r="V563" s="1" t="s">
        <v>2588</v>
      </c>
      <c r="W563" s="8" t="s">
        <v>2603</v>
      </c>
      <c r="X563" s="19" t="s">
        <v>2699</v>
      </c>
      <c r="Y563" s="8" t="s">
        <v>2933</v>
      </c>
      <c r="Z563" s="8">
        <v>5</v>
      </c>
      <c r="AA563" s="20">
        <v>19995825.949999999</v>
      </c>
      <c r="AB563" s="12">
        <f t="shared" si="8"/>
        <v>26725.06</v>
      </c>
      <c r="AC563" s="17">
        <f>ROUND(1.65586^(2*EXP(-((Таблица1[[#This Row],[Площадь, кв.м]]/200)^2))-1),4)</f>
        <v>0.71940000000000004</v>
      </c>
      <c r="AD5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63" s="21">
        <v>1</v>
      </c>
      <c r="AG5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19033.748100000001</v>
      </c>
      <c r="AH563" s="34">
        <f>ROUND(Таблица1[[#This Row],[УПКС]]*Таблица1[[#This Row],[Площадь, кв.м]],2)</f>
        <v>5038233.12</v>
      </c>
      <c r="AI563" s="14">
        <f>Таблица1[[#This Row],[Кадастровая стоимость, руб]]/Таблица1[[#This Row],[Действ. КС]]</f>
        <v>0.25196424156712566</v>
      </c>
      <c r="AJ563" s="20" t="s">
        <v>3996</v>
      </c>
      <c r="AK563" s="20" t="s">
        <v>3997</v>
      </c>
      <c r="AL563" s="20" t="s">
        <v>3998</v>
      </c>
      <c r="AM563" s="8" t="s">
        <v>3984</v>
      </c>
      <c r="AN563" s="8" t="s">
        <v>4036</v>
      </c>
      <c r="AO563" s="46" t="s">
        <v>4013</v>
      </c>
    </row>
    <row r="564" spans="1:41" x14ac:dyDescent="0.25">
      <c r="A564" s="1" t="s">
        <v>49</v>
      </c>
      <c r="B564" s="1" t="s">
        <v>21</v>
      </c>
      <c r="C564" s="1" t="s">
        <v>3981</v>
      </c>
      <c r="D564" s="1" t="s">
        <v>1287</v>
      </c>
      <c r="E564" s="16">
        <v>204002000000</v>
      </c>
      <c r="F564" s="16" t="s">
        <v>1005</v>
      </c>
      <c r="G564" s="8" t="s">
        <v>1338</v>
      </c>
      <c r="H564" s="1">
        <v>2</v>
      </c>
      <c r="I564" s="1" t="s">
        <v>1349</v>
      </c>
      <c r="J564" s="1">
        <v>201</v>
      </c>
      <c r="K564" s="1" t="s">
        <v>1350</v>
      </c>
      <c r="L564" s="1">
        <v>61001001001</v>
      </c>
      <c r="M564" s="1" t="s">
        <v>1362</v>
      </c>
      <c r="N564" s="8">
        <v>2009</v>
      </c>
      <c r="O564" s="8">
        <v>200.3</v>
      </c>
      <c r="P564" s="8" t="s">
        <v>4009</v>
      </c>
      <c r="Q5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4" s="8" t="s">
        <v>3904</v>
      </c>
      <c r="S564" s="8" t="s">
        <v>1418</v>
      </c>
      <c r="T564" s="8" t="s">
        <v>1382</v>
      </c>
      <c r="V564" s="1" t="s">
        <v>2588</v>
      </c>
      <c r="W564" s="8" t="s">
        <v>2603</v>
      </c>
      <c r="X564" s="19" t="s">
        <v>2699</v>
      </c>
      <c r="Y564" s="8" t="s">
        <v>2933</v>
      </c>
      <c r="Z564" s="8">
        <v>2</v>
      </c>
      <c r="AA564" s="20">
        <v>10975504.119999999</v>
      </c>
      <c r="AB564" s="12">
        <f t="shared" si="8"/>
        <v>26725.06</v>
      </c>
      <c r="AC564" s="17">
        <f>ROUND(1.65586^(2*EXP(-((Таблица1[[#This Row],[Площадь, кв.м]]/200)^2))-1),4)</f>
        <v>0.87429999999999997</v>
      </c>
      <c r="AD5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64" s="21">
        <v>1</v>
      </c>
      <c r="AG5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23132.0628</v>
      </c>
      <c r="AH564" s="34">
        <f>ROUND(Таблица1[[#This Row],[УПКС]]*Таблица1[[#This Row],[Площадь, кв.м]],2)</f>
        <v>4633352.18</v>
      </c>
      <c r="AI564" s="14">
        <f>Таблица1[[#This Row],[Кадастровая стоимость, руб]]/Таблица1[[#This Row],[Действ. КС]]</f>
        <v>0.42215392836096899</v>
      </c>
      <c r="AJ564" s="20" t="s">
        <v>3996</v>
      </c>
      <c r="AK564" s="20" t="s">
        <v>3997</v>
      </c>
      <c r="AL564" s="20" t="s">
        <v>3998</v>
      </c>
      <c r="AM564" s="8" t="s">
        <v>3984</v>
      </c>
      <c r="AN564" s="8" t="s">
        <v>4036</v>
      </c>
      <c r="AO564" s="46" t="s">
        <v>4013</v>
      </c>
    </row>
    <row r="565" spans="1:41" x14ac:dyDescent="0.25">
      <c r="A565" s="1" t="s">
        <v>50</v>
      </c>
      <c r="B565" s="1" t="s">
        <v>21</v>
      </c>
      <c r="C565" s="1" t="s">
        <v>3981</v>
      </c>
      <c r="D565" s="1" t="s">
        <v>1287</v>
      </c>
      <c r="E565" s="16">
        <v>204002000000</v>
      </c>
      <c r="F565" s="16" t="s">
        <v>1005</v>
      </c>
      <c r="G565" s="8" t="s">
        <v>1338</v>
      </c>
      <c r="H565" s="1">
        <v>2</v>
      </c>
      <c r="I565" s="1" t="s">
        <v>1349</v>
      </c>
      <c r="J565" s="1">
        <v>201</v>
      </c>
      <c r="K565" s="1" t="s">
        <v>1350</v>
      </c>
      <c r="L565" s="1">
        <v>61001001001</v>
      </c>
      <c r="M565" s="1" t="s">
        <v>1362</v>
      </c>
      <c r="N565" s="8">
        <v>2008</v>
      </c>
      <c r="O565" s="8">
        <v>202.8</v>
      </c>
      <c r="P565" s="8" t="s">
        <v>4009</v>
      </c>
      <c r="Q56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5" s="8" t="s">
        <v>3904</v>
      </c>
      <c r="S565" s="8" t="s">
        <v>1419</v>
      </c>
      <c r="T565" s="8" t="s">
        <v>1382</v>
      </c>
      <c r="V565" s="1" t="s">
        <v>2588</v>
      </c>
      <c r="W565" s="8" t="s">
        <v>2603</v>
      </c>
      <c r="X565" s="19" t="s">
        <v>2699</v>
      </c>
      <c r="Y565" s="8" t="s">
        <v>2933</v>
      </c>
      <c r="Z565" s="8">
        <v>6</v>
      </c>
      <c r="AA565" s="20">
        <v>10973586.289999999</v>
      </c>
      <c r="AB565" s="12">
        <f t="shared" si="8"/>
        <v>26725.06</v>
      </c>
      <c r="AC565" s="17">
        <f>ROUND(1.65586^(2*EXP(-((Таблица1[[#This Row],[Площадь, кв.м]]/200)^2))-1),4)</f>
        <v>0.86629999999999996</v>
      </c>
      <c r="AD5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65" s="21">
        <v>1</v>
      </c>
      <c r="AG5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22688.881099999999</v>
      </c>
      <c r="AH565" s="34">
        <f>ROUND(Таблица1[[#This Row],[УПКС]]*Таблица1[[#This Row],[Площадь, кв.м]],2)</f>
        <v>4601305.09</v>
      </c>
      <c r="AI565" s="14">
        <f>Таблица1[[#This Row],[Кадастровая стоимость, руб]]/Таблица1[[#This Row],[Действ. КС]]</f>
        <v>0.41930732291166045</v>
      </c>
      <c r="AJ565" s="20" t="s">
        <v>3996</v>
      </c>
      <c r="AK565" s="20" t="s">
        <v>3997</v>
      </c>
      <c r="AL565" s="20" t="s">
        <v>3998</v>
      </c>
      <c r="AM565" s="8" t="s">
        <v>3984</v>
      </c>
      <c r="AN565" s="8" t="s">
        <v>4036</v>
      </c>
      <c r="AO565" s="46" t="s">
        <v>4013</v>
      </c>
    </row>
    <row r="566" spans="1:41" x14ac:dyDescent="0.25">
      <c r="A566" s="1" t="s">
        <v>48</v>
      </c>
      <c r="B566" s="1" t="s">
        <v>21</v>
      </c>
      <c r="C566" s="1" t="s">
        <v>3981</v>
      </c>
      <c r="D566" s="1" t="s">
        <v>1287</v>
      </c>
      <c r="E566" s="16">
        <v>204002000000</v>
      </c>
      <c r="F566" s="16" t="s">
        <v>1005</v>
      </c>
      <c r="G566" s="8" t="s">
        <v>1338</v>
      </c>
      <c r="H566" s="1">
        <v>2</v>
      </c>
      <c r="I566" s="1" t="s">
        <v>1349</v>
      </c>
      <c r="J566" s="1">
        <v>201</v>
      </c>
      <c r="K566" s="1" t="s">
        <v>1350</v>
      </c>
      <c r="L566" s="1">
        <v>61001001001</v>
      </c>
      <c r="M566" s="1" t="s">
        <v>1362</v>
      </c>
      <c r="N566" s="8">
        <v>2009</v>
      </c>
      <c r="O566" s="8">
        <v>199.7</v>
      </c>
      <c r="P566" s="8" t="s">
        <v>4009</v>
      </c>
      <c r="Q56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6" s="8" t="s">
        <v>3904</v>
      </c>
      <c r="S566" s="8" t="s">
        <v>1417</v>
      </c>
      <c r="T566" s="8" t="s">
        <v>1382</v>
      </c>
      <c r="V566" s="1" t="s">
        <v>2588</v>
      </c>
      <c r="W566" s="8" t="s">
        <v>2603</v>
      </c>
      <c r="X566" s="19" t="s">
        <v>2699</v>
      </c>
      <c r="AA566" s="20">
        <v>10942626.93</v>
      </c>
      <c r="AB566" s="12">
        <f t="shared" si="8"/>
        <v>26725.06</v>
      </c>
      <c r="AC566" s="17">
        <f>ROUND(1.65586^(2*EXP(-((Таблица1[[#This Row],[Площадь, кв.м]]/200)^2))-1),4)</f>
        <v>0.87619999999999998</v>
      </c>
      <c r="AD5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66" s="21">
        <v>1</v>
      </c>
      <c r="AG5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23182.332600000002</v>
      </c>
      <c r="AH566" s="34">
        <f>ROUND(Таблица1[[#This Row],[УПКС]]*Таблица1[[#This Row],[Площадь, кв.м]],2)</f>
        <v>4629511.82</v>
      </c>
      <c r="AI566" s="14">
        <f>Таблица1[[#This Row],[Кадастровая стоимость, руб]]/Таблица1[[#This Row],[Действ. КС]]</f>
        <v>0.42307133831894245</v>
      </c>
      <c r="AJ566" s="20" t="s">
        <v>3996</v>
      </c>
      <c r="AK566" s="20" t="s">
        <v>3997</v>
      </c>
      <c r="AL566" s="20" t="s">
        <v>3998</v>
      </c>
      <c r="AM566" s="8" t="s">
        <v>3984</v>
      </c>
      <c r="AN566" s="8" t="s">
        <v>4036</v>
      </c>
      <c r="AO566" s="46" t="s">
        <v>4013</v>
      </c>
    </row>
    <row r="567" spans="1:41" x14ac:dyDescent="0.25">
      <c r="A567" s="1" t="s">
        <v>193</v>
      </c>
      <c r="B567" s="1" t="s">
        <v>21</v>
      </c>
      <c r="C567" s="1" t="s">
        <v>3981</v>
      </c>
      <c r="D567" s="1" t="s">
        <v>1287</v>
      </c>
      <c r="E567" s="16">
        <v>204002000000</v>
      </c>
      <c r="F567" s="16" t="s">
        <v>1005</v>
      </c>
      <c r="G567" s="8" t="s">
        <v>201</v>
      </c>
      <c r="H567" s="1">
        <v>2</v>
      </c>
      <c r="I567" s="1" t="s">
        <v>1351</v>
      </c>
      <c r="J567" s="1">
        <v>202</v>
      </c>
      <c r="K567" s="1" t="s">
        <v>1352</v>
      </c>
      <c r="L567" s="1">
        <v>61001005000</v>
      </c>
      <c r="M567" s="1" t="s">
        <v>1358</v>
      </c>
      <c r="N567" s="8">
        <v>2008</v>
      </c>
      <c r="O567" s="8">
        <v>115.5</v>
      </c>
      <c r="P567" s="8" t="s">
        <v>4009</v>
      </c>
      <c r="Q56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7" s="8" t="s">
        <v>3957</v>
      </c>
      <c r="S567" s="8" t="s">
        <v>1548</v>
      </c>
      <c r="T567" s="8" t="s">
        <v>1382</v>
      </c>
      <c r="V567" s="1" t="s">
        <v>2588</v>
      </c>
      <c r="W567" s="8" t="s">
        <v>2645</v>
      </c>
      <c r="X567" s="19" t="s">
        <v>2736</v>
      </c>
      <c r="AA567" s="20">
        <v>1337310.17</v>
      </c>
      <c r="AB567" s="12">
        <f t="shared" si="8"/>
        <v>26725.06</v>
      </c>
      <c r="AC567" s="17">
        <f>ROUND(1.65586^(2*EXP(-((Таблица1[[#This Row],[Площадь, кв.м]]/200)^2))-1),4)</f>
        <v>1.2439</v>
      </c>
      <c r="AD5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67" s="21">
        <v>1</v>
      </c>
      <c r="AG5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32578.436099999999</v>
      </c>
      <c r="AH567" s="34">
        <f>ROUND(Таблица1[[#This Row],[УПКС]]*Таблица1[[#This Row],[Площадь, кв.м]],2)</f>
        <v>3762809.37</v>
      </c>
      <c r="AI567" s="14">
        <f>Таблица1[[#This Row],[Кадастровая стоимость, руб]]/Таблица1[[#This Row],[Действ. КС]]</f>
        <v>2.8137147644663467</v>
      </c>
      <c r="AJ567" s="20" t="s">
        <v>3996</v>
      </c>
      <c r="AK567" s="20" t="s">
        <v>3997</v>
      </c>
      <c r="AL567" s="20" t="s">
        <v>3998</v>
      </c>
      <c r="AM567" s="8" t="s">
        <v>3984</v>
      </c>
      <c r="AN567" s="8" t="s">
        <v>4036</v>
      </c>
      <c r="AO567" s="46" t="s">
        <v>4013</v>
      </c>
    </row>
    <row r="568" spans="1:41" x14ac:dyDescent="0.25">
      <c r="A568" s="1" t="s">
        <v>1024</v>
      </c>
      <c r="B568" s="1" t="s">
        <v>21</v>
      </c>
      <c r="C568" s="1" t="s">
        <v>3981</v>
      </c>
      <c r="D568" s="1" t="s">
        <v>1287</v>
      </c>
      <c r="E568" s="16">
        <v>204002000000</v>
      </c>
      <c r="F568" s="16" t="s">
        <v>1005</v>
      </c>
      <c r="G568" s="8" t="s">
        <v>201</v>
      </c>
      <c r="H568" s="1">
        <v>2</v>
      </c>
      <c r="I568" s="1" t="s">
        <v>1351</v>
      </c>
      <c r="J568" s="1">
        <v>202</v>
      </c>
      <c r="K568" s="1" t="s">
        <v>1352</v>
      </c>
      <c r="L568" s="1">
        <v>61001002001</v>
      </c>
      <c r="M568" s="1" t="s">
        <v>1363</v>
      </c>
      <c r="N568" s="8">
        <v>2011</v>
      </c>
      <c r="O568" s="8">
        <v>153.6</v>
      </c>
      <c r="P568" s="8" t="s">
        <v>4009</v>
      </c>
      <c r="Q5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8" s="8" t="s">
        <v>3957</v>
      </c>
      <c r="S568" s="8" t="s">
        <v>2341</v>
      </c>
      <c r="T568" s="8" t="s">
        <v>1382</v>
      </c>
      <c r="U568" s="18"/>
      <c r="V568" s="1" t="s">
        <v>2588</v>
      </c>
      <c r="W568" s="8" t="s">
        <v>2645</v>
      </c>
      <c r="X568" s="19" t="s">
        <v>2706</v>
      </c>
      <c r="AA568" s="20">
        <v>3597668.76</v>
      </c>
      <c r="AB568" s="12">
        <f t="shared" si="8"/>
        <v>26725.06</v>
      </c>
      <c r="AC568" s="17">
        <f>ROUND(1.65586^(2*EXP(-((Таблица1[[#This Row],[Площадь, кв.м]]/200)^2))-1),4)</f>
        <v>1.0564</v>
      </c>
      <c r="AD5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68" s="21">
        <v>1</v>
      </c>
      <c r="AG5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28232.3534</v>
      </c>
      <c r="AH568" s="34">
        <f>ROUND(Таблица1[[#This Row],[УПКС]]*Таблица1[[#This Row],[Площадь, кв.м]],2)</f>
        <v>4336489.4800000004</v>
      </c>
      <c r="AI568" s="14">
        <f>Таблица1[[#This Row],[Кадастровая стоимость, руб]]/Таблица1[[#This Row],[Действ. КС]]</f>
        <v>1.2053609626918518</v>
      </c>
      <c r="AJ568" s="20" t="s">
        <v>3996</v>
      </c>
      <c r="AK568" s="20" t="s">
        <v>3997</v>
      </c>
      <c r="AL568" s="20" t="s">
        <v>3998</v>
      </c>
      <c r="AM568" s="8" t="s">
        <v>3984</v>
      </c>
      <c r="AN568" s="8" t="s">
        <v>4036</v>
      </c>
      <c r="AO568" s="46" t="s">
        <v>4013</v>
      </c>
    </row>
    <row r="569" spans="1:41" x14ac:dyDescent="0.25">
      <c r="A569" s="1" t="s">
        <v>1061</v>
      </c>
      <c r="B569" s="1" t="s">
        <v>21</v>
      </c>
      <c r="C569" s="1" t="s">
        <v>3981</v>
      </c>
      <c r="D569" s="1" t="s">
        <v>1287</v>
      </c>
      <c r="E569" s="16">
        <v>204002000000</v>
      </c>
      <c r="F569" s="16" t="s">
        <v>1005</v>
      </c>
      <c r="G569" s="8" t="s">
        <v>201</v>
      </c>
      <c r="H569" s="1">
        <v>2</v>
      </c>
      <c r="I569" s="1" t="s">
        <v>1351</v>
      </c>
      <c r="J569" s="1">
        <v>202</v>
      </c>
      <c r="K569" s="1" t="s">
        <v>1352</v>
      </c>
      <c r="L569" s="1">
        <v>61001002000</v>
      </c>
      <c r="M569" s="1" t="s">
        <v>1364</v>
      </c>
      <c r="N569" s="8">
        <v>2011</v>
      </c>
      <c r="O569" s="8">
        <v>194.5</v>
      </c>
      <c r="P569" s="8" t="s">
        <v>4009</v>
      </c>
      <c r="Q5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69" s="8" t="s">
        <v>3957</v>
      </c>
      <c r="S569" s="8" t="s">
        <v>2377</v>
      </c>
      <c r="T569" s="8" t="s">
        <v>1382</v>
      </c>
      <c r="V569" s="1" t="s">
        <v>2588</v>
      </c>
      <c r="W569" s="8" t="s">
        <v>2645</v>
      </c>
      <c r="X569" s="19" t="s">
        <v>2713</v>
      </c>
      <c r="AA569" s="20">
        <v>2440162.02</v>
      </c>
      <c r="AB569" s="12">
        <f t="shared" si="8"/>
        <v>26725.06</v>
      </c>
      <c r="AC569" s="17">
        <f>ROUND(1.65586^(2*EXP(-((Таблица1[[#This Row],[Площадь, кв.м]]/200)^2))-1),4)</f>
        <v>0.89349999999999996</v>
      </c>
      <c r="AD5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69" s="21">
        <v>1</v>
      </c>
      <c r="AG5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23878.841100000001</v>
      </c>
      <c r="AH569" s="34">
        <f>ROUND(Таблица1[[#This Row],[УПКС]]*Таблица1[[#This Row],[Площадь, кв.м]],2)</f>
        <v>4644434.59</v>
      </c>
      <c r="AI569" s="14">
        <f>Таблица1[[#This Row],[Кадастровая стоимость, руб]]/Таблица1[[#This Row],[Действ. КС]]</f>
        <v>1.9033304149205632</v>
      </c>
      <c r="AJ569" s="20" t="s">
        <v>3996</v>
      </c>
      <c r="AK569" s="20" t="s">
        <v>3997</v>
      </c>
      <c r="AL569" s="20" t="s">
        <v>3998</v>
      </c>
      <c r="AM569" s="8" t="s">
        <v>3984</v>
      </c>
      <c r="AN569" s="8" t="s">
        <v>4036</v>
      </c>
      <c r="AO569" s="46" t="s">
        <v>4013</v>
      </c>
    </row>
    <row r="570" spans="1:41" x14ac:dyDescent="0.25">
      <c r="A570" s="1" t="s">
        <v>308</v>
      </c>
      <c r="B570" s="1" t="s">
        <v>17</v>
      </c>
      <c r="C570" s="1" t="s">
        <v>3981</v>
      </c>
      <c r="D570" s="1" t="s">
        <v>1287</v>
      </c>
      <c r="E570" s="16">
        <v>204002000000</v>
      </c>
      <c r="F570" s="16" t="s">
        <v>1005</v>
      </c>
      <c r="G570" s="8" t="s">
        <v>201</v>
      </c>
      <c r="H570" s="1">
        <v>2</v>
      </c>
      <c r="I570" s="1" t="s">
        <v>1351</v>
      </c>
      <c r="J570" s="1">
        <v>202</v>
      </c>
      <c r="K570" s="1" t="s">
        <v>1352</v>
      </c>
      <c r="L570" s="1">
        <v>61001005000</v>
      </c>
      <c r="M570" s="1" t="s">
        <v>1358</v>
      </c>
      <c r="N570" s="8">
        <v>2010</v>
      </c>
      <c r="O570" s="8">
        <v>177.1</v>
      </c>
      <c r="P570" s="8" t="s">
        <v>4009</v>
      </c>
      <c r="Q5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0" s="8" t="s">
        <v>3957</v>
      </c>
      <c r="S570" s="8" t="s">
        <v>1655</v>
      </c>
      <c r="T570" s="8" t="s">
        <v>1382</v>
      </c>
      <c r="V570" s="1" t="s">
        <v>2588</v>
      </c>
      <c r="W570" s="8" t="s">
        <v>2645</v>
      </c>
      <c r="X570" s="19" t="s">
        <v>2758</v>
      </c>
      <c r="AA570" s="20">
        <v>2164893.86</v>
      </c>
      <c r="AB570" s="12">
        <f t="shared" si="8"/>
        <v>26725.06</v>
      </c>
      <c r="AC570" s="17">
        <f>ROUND(1.65586^(2*EXP(-((Таблица1[[#This Row],[Площадь, кв.м]]/200)^2))-1),4)</f>
        <v>0.95709999999999995</v>
      </c>
      <c r="AD5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70" s="21">
        <v>1</v>
      </c>
      <c r="AG5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25322.769400000001</v>
      </c>
      <c r="AH570" s="34">
        <f>ROUND(Таблица1[[#This Row],[УПКС]]*Таблица1[[#This Row],[Площадь, кв.м]],2)</f>
        <v>4484662.46</v>
      </c>
      <c r="AI570" s="14">
        <f>Таблица1[[#This Row],[Кадастровая стоимость, руб]]/Таблица1[[#This Row],[Действ. КС]]</f>
        <v>2.0715391839117694</v>
      </c>
      <c r="AJ570" s="20" t="s">
        <v>3996</v>
      </c>
      <c r="AK570" s="20" t="s">
        <v>3997</v>
      </c>
      <c r="AL570" s="20" t="s">
        <v>3998</v>
      </c>
      <c r="AM570" s="8" t="s">
        <v>3984</v>
      </c>
      <c r="AN570" s="8" t="s">
        <v>4036</v>
      </c>
      <c r="AO570" s="46" t="s">
        <v>4013</v>
      </c>
    </row>
    <row r="571" spans="1:41" x14ac:dyDescent="0.25">
      <c r="A571" s="1" t="s">
        <v>868</v>
      </c>
      <c r="B571" s="1" t="s">
        <v>56</v>
      </c>
      <c r="C571" s="1" t="s">
        <v>3981</v>
      </c>
      <c r="D571" s="1" t="s">
        <v>1304</v>
      </c>
      <c r="E571" s="16">
        <v>204003000000</v>
      </c>
      <c r="F571" s="16" t="s">
        <v>1339</v>
      </c>
      <c r="G571" s="8" t="s">
        <v>201</v>
      </c>
      <c r="H571" s="1">
        <v>2</v>
      </c>
      <c r="I571" s="1" t="s">
        <v>1351</v>
      </c>
      <c r="J571" s="1">
        <v>202</v>
      </c>
      <c r="K571" s="1" t="s">
        <v>1352</v>
      </c>
      <c r="L571" s="1">
        <v>61001002001</v>
      </c>
      <c r="M571" s="1" t="s">
        <v>1363</v>
      </c>
      <c r="N571" s="8">
        <v>1964</v>
      </c>
      <c r="O571" s="8">
        <v>92.6</v>
      </c>
      <c r="P571" s="8" t="s">
        <v>4009</v>
      </c>
      <c r="Q5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1" s="8" t="s">
        <v>3900</v>
      </c>
      <c r="S571" s="8" t="s">
        <v>2188</v>
      </c>
      <c r="T571" s="8" t="s">
        <v>1382</v>
      </c>
      <c r="V571" s="1" t="s">
        <v>2598</v>
      </c>
      <c r="W571" s="8" t="s">
        <v>2604</v>
      </c>
      <c r="X571" s="19" t="s">
        <v>2867</v>
      </c>
      <c r="AA571" s="20">
        <v>3986916.15</v>
      </c>
      <c r="AB571" s="12">
        <f t="shared" si="8"/>
        <v>26725.06</v>
      </c>
      <c r="AC571" s="17">
        <f>ROUND(1.65586^(2*EXP(-((Таблица1[[#This Row],[Площадь, кв.м]]/200)^2))-1),4)</f>
        <v>1.363</v>
      </c>
      <c r="AD5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571" s="21">
        <v>1</v>
      </c>
      <c r="AG5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13477.715</v>
      </c>
      <c r="AH571" s="34">
        <f>ROUND(Таблица1[[#This Row],[УПКС]]*Таблица1[[#This Row],[Площадь, кв.м]],2)</f>
        <v>1248036.4099999999</v>
      </c>
      <c r="AI571" s="14">
        <f>Таблица1[[#This Row],[Кадастровая стоимость, руб]]/Таблица1[[#This Row],[Действ. КС]]</f>
        <v>0.31303302177548931</v>
      </c>
      <c r="AJ571" s="20" t="s">
        <v>3996</v>
      </c>
      <c r="AK571" s="20" t="s">
        <v>3997</v>
      </c>
      <c r="AL571" s="20" t="s">
        <v>3998</v>
      </c>
      <c r="AM571" s="8" t="s">
        <v>3984</v>
      </c>
      <c r="AN571" s="8" t="s">
        <v>4036</v>
      </c>
      <c r="AO571" s="46" t="s">
        <v>4013</v>
      </c>
    </row>
    <row r="572" spans="1:41" x14ac:dyDescent="0.25">
      <c r="A572" s="1" t="s">
        <v>636</v>
      </c>
      <c r="B572" s="1" t="s">
        <v>56</v>
      </c>
      <c r="C572" s="1" t="s">
        <v>3981</v>
      </c>
      <c r="D572" s="1" t="s">
        <v>1304</v>
      </c>
      <c r="E572" s="16">
        <v>204002000000</v>
      </c>
      <c r="F572" s="16" t="s">
        <v>1005</v>
      </c>
      <c r="G572" s="8" t="s">
        <v>201</v>
      </c>
      <c r="H572" s="1">
        <v>2</v>
      </c>
      <c r="I572" s="1" t="s">
        <v>1351</v>
      </c>
      <c r="J572" s="1">
        <v>202</v>
      </c>
      <c r="K572" s="1" t="s">
        <v>1352</v>
      </c>
      <c r="L572" s="1">
        <v>61001002001</v>
      </c>
      <c r="M572" s="1" t="s">
        <v>1363</v>
      </c>
      <c r="N572" s="8">
        <v>1961</v>
      </c>
      <c r="O572" s="8">
        <v>56.3</v>
      </c>
      <c r="P572" s="8" t="s">
        <v>4009</v>
      </c>
      <c r="Q5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2" s="8" t="s">
        <v>3900</v>
      </c>
      <c r="S572" s="8" t="s">
        <v>1970</v>
      </c>
      <c r="T572" s="8" t="s">
        <v>1382</v>
      </c>
      <c r="V572" s="1" t="s">
        <v>2598</v>
      </c>
      <c r="W572" s="8" t="s">
        <v>2604</v>
      </c>
      <c r="X572" s="19" t="s">
        <v>2709</v>
      </c>
      <c r="AA572" s="20">
        <v>2708648.17</v>
      </c>
      <c r="AB572" s="12">
        <f t="shared" si="8"/>
        <v>26725.06</v>
      </c>
      <c r="AC572" s="17">
        <f>ROUND(1.65586^(2*EXP(-((Таблица1[[#This Row],[Площадь, кв.м]]/200)^2))-1),4)</f>
        <v>1.5334000000000001</v>
      </c>
      <c r="AD5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572" s="21">
        <v>1</v>
      </c>
      <c r="AG5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14343.0725</v>
      </c>
      <c r="AH572" s="34">
        <f>ROUND(Таблица1[[#This Row],[УПКС]]*Таблица1[[#This Row],[Площадь, кв.м]],2)</f>
        <v>807514.98</v>
      </c>
      <c r="AI572" s="14">
        <f>Таблица1[[#This Row],[Кадастровая стоимость, руб]]/Таблица1[[#This Row],[Действ. КС]]</f>
        <v>0.29812472101166243</v>
      </c>
      <c r="AJ572" s="20" t="s">
        <v>3996</v>
      </c>
      <c r="AK572" s="20" t="s">
        <v>3997</v>
      </c>
      <c r="AL572" s="20" t="s">
        <v>3998</v>
      </c>
      <c r="AM572" s="8" t="s">
        <v>3984</v>
      </c>
      <c r="AN572" s="8" t="s">
        <v>4036</v>
      </c>
      <c r="AO572" s="46" t="s">
        <v>4013</v>
      </c>
    </row>
    <row r="573" spans="1:41" x14ac:dyDescent="0.25">
      <c r="A573" s="1" t="s">
        <v>1030</v>
      </c>
      <c r="B573" s="1" t="s">
        <v>17</v>
      </c>
      <c r="C573" s="1" t="s">
        <v>3981</v>
      </c>
      <c r="D573" s="1" t="s">
        <v>1304</v>
      </c>
      <c r="E573" s="16">
        <v>204002000000</v>
      </c>
      <c r="F573" s="16" t="s">
        <v>1005</v>
      </c>
      <c r="G573" s="8" t="s">
        <v>201</v>
      </c>
      <c r="H573" s="1">
        <v>2</v>
      </c>
      <c r="I573" s="1" t="s">
        <v>1351</v>
      </c>
      <c r="J573" s="1">
        <v>202</v>
      </c>
      <c r="K573" s="1" t="s">
        <v>1352</v>
      </c>
      <c r="L573" s="1">
        <v>61001002001</v>
      </c>
      <c r="M573" s="1" t="s">
        <v>1363</v>
      </c>
      <c r="N573" s="8">
        <v>2010</v>
      </c>
      <c r="O573" s="8">
        <v>159.4</v>
      </c>
      <c r="P573" s="8" t="s">
        <v>4009</v>
      </c>
      <c r="Q5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3" s="8" t="s">
        <v>3900</v>
      </c>
      <c r="S573" s="8" t="s">
        <v>2346</v>
      </c>
      <c r="T573" s="8" t="s">
        <v>1382</v>
      </c>
      <c r="V573" s="1" t="s">
        <v>2598</v>
      </c>
      <c r="W573" s="8" t="s">
        <v>2604</v>
      </c>
      <c r="X573" s="19" t="s">
        <v>2917</v>
      </c>
      <c r="AA573" s="20">
        <v>3637786.99</v>
      </c>
      <c r="AB573" s="12">
        <f t="shared" si="8"/>
        <v>26725.06</v>
      </c>
      <c r="AC573" s="17">
        <f>ROUND(1.65586^(2*EXP(-((Таблица1[[#This Row],[Площадь, кв.м]]/200)^2))-1),4)</f>
        <v>1.0305</v>
      </c>
      <c r="AD5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73" s="21">
        <v>1</v>
      </c>
      <c r="AG5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27264.7726</v>
      </c>
      <c r="AH573" s="34">
        <f>ROUND(Таблица1[[#This Row],[УПКС]]*Таблица1[[#This Row],[Площадь, кв.м]],2)</f>
        <v>4346004.75</v>
      </c>
      <c r="AI573" s="14">
        <f>Таблица1[[#This Row],[Кадастровая стоимость, руб]]/Таблица1[[#This Row],[Действ. КС]]</f>
        <v>1.1946836804757499</v>
      </c>
      <c r="AJ573" s="20" t="s">
        <v>3996</v>
      </c>
      <c r="AK573" s="20" t="s">
        <v>3997</v>
      </c>
      <c r="AL573" s="20" t="s">
        <v>3998</v>
      </c>
      <c r="AM573" s="8" t="s">
        <v>3984</v>
      </c>
      <c r="AN573" s="8" t="s">
        <v>4036</v>
      </c>
      <c r="AO573" s="46" t="s">
        <v>4013</v>
      </c>
    </row>
    <row r="574" spans="1:41" x14ac:dyDescent="0.25">
      <c r="A574" s="1" t="s">
        <v>994</v>
      </c>
      <c r="B574" s="1" t="s">
        <v>56</v>
      </c>
      <c r="C574" s="1" t="s">
        <v>3981</v>
      </c>
      <c r="D574" s="1" t="s">
        <v>1304</v>
      </c>
      <c r="E574" s="16">
        <v>204002000000</v>
      </c>
      <c r="F574" s="16" t="s">
        <v>1005</v>
      </c>
      <c r="G574" s="8" t="s">
        <v>201</v>
      </c>
      <c r="H574" s="1">
        <v>2</v>
      </c>
      <c r="I574" s="1" t="s">
        <v>1351</v>
      </c>
      <c r="J574" s="1">
        <v>202</v>
      </c>
      <c r="K574" s="1" t="s">
        <v>1352</v>
      </c>
      <c r="L574" s="1">
        <v>61001002001</v>
      </c>
      <c r="M574" s="1" t="s">
        <v>1363</v>
      </c>
      <c r="N574" s="8">
        <v>1999</v>
      </c>
      <c r="O574" s="8">
        <v>134.30000000000001</v>
      </c>
      <c r="P574" s="8" t="s">
        <v>4009</v>
      </c>
      <c r="Q5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4" s="8" t="s">
        <v>3900</v>
      </c>
      <c r="S574" s="8" t="s">
        <v>2312</v>
      </c>
      <c r="T574" s="8" t="s">
        <v>1382</v>
      </c>
      <c r="V574" s="1" t="s">
        <v>2598</v>
      </c>
      <c r="W574" s="8" t="s">
        <v>2604</v>
      </c>
      <c r="X574" s="19" t="s">
        <v>2914</v>
      </c>
      <c r="AA574" s="20">
        <v>4355044.1399999997</v>
      </c>
      <c r="AB574" s="12">
        <f t="shared" si="8"/>
        <v>26725.06</v>
      </c>
      <c r="AC574" s="17">
        <f>ROUND(1.65586^(2*EXP(-((Таблица1[[#This Row],[Площадь, кв.м]]/200)^2))-1),4)</f>
        <v>1.1482000000000001</v>
      </c>
      <c r="AD5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0.92</v>
      </c>
      <c r="AF574" s="21">
        <v>1</v>
      </c>
      <c r="AG5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28230.856800000001</v>
      </c>
      <c r="AH574" s="34">
        <f>ROUND(Таблица1[[#This Row],[УПКС]]*Таблица1[[#This Row],[Площадь, кв.м]],2)</f>
        <v>3791404.07</v>
      </c>
      <c r="AI574" s="14">
        <f>Таблица1[[#This Row],[Кадастровая стоимость, руб]]/Таблица1[[#This Row],[Действ. КС]]</f>
        <v>0.87057764470786747</v>
      </c>
      <c r="AJ574" s="20" t="s">
        <v>3996</v>
      </c>
      <c r="AK574" s="20" t="s">
        <v>3997</v>
      </c>
      <c r="AL574" s="20" t="s">
        <v>3998</v>
      </c>
      <c r="AM574" s="8" t="s">
        <v>3984</v>
      </c>
      <c r="AN574" s="8" t="s">
        <v>4036</v>
      </c>
      <c r="AO574" s="46" t="s">
        <v>4013</v>
      </c>
    </row>
    <row r="575" spans="1:41" x14ac:dyDescent="0.25">
      <c r="A575" s="1" t="s">
        <v>1090</v>
      </c>
      <c r="B575" s="1" t="s">
        <v>21</v>
      </c>
      <c r="C575" s="1" t="s">
        <v>3981</v>
      </c>
      <c r="D575" s="1" t="s">
        <v>1304</v>
      </c>
      <c r="E575" s="16">
        <v>204002000000</v>
      </c>
      <c r="F575" s="16" t="s">
        <v>1005</v>
      </c>
      <c r="G575" s="8" t="s">
        <v>201</v>
      </c>
      <c r="H575" s="1">
        <v>2</v>
      </c>
      <c r="I575" s="1" t="s">
        <v>1351</v>
      </c>
      <c r="J575" s="1">
        <v>202</v>
      </c>
      <c r="K575" s="1" t="s">
        <v>1352</v>
      </c>
      <c r="L575" s="1">
        <v>61001002001</v>
      </c>
      <c r="M575" s="1" t="s">
        <v>1363</v>
      </c>
      <c r="N575" s="8">
        <v>1958</v>
      </c>
      <c r="O575" s="8">
        <v>289</v>
      </c>
      <c r="P575" s="8" t="s">
        <v>4009</v>
      </c>
      <c r="Q5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5" s="8" t="s">
        <v>3900</v>
      </c>
      <c r="S575" s="8" t="s">
        <v>2405</v>
      </c>
      <c r="T575" s="8" t="s">
        <v>1382</v>
      </c>
      <c r="U575" s="18"/>
      <c r="V575" s="1" t="s">
        <v>2598</v>
      </c>
      <c r="W575" s="8" t="s">
        <v>2604</v>
      </c>
      <c r="X575" s="19" t="s">
        <v>2923</v>
      </c>
      <c r="AA575" s="20">
        <v>1208499.74</v>
      </c>
      <c r="AB575" s="12">
        <f t="shared" si="8"/>
        <v>26725.06</v>
      </c>
      <c r="AC575" s="17">
        <f>ROUND(1.65586^(2*EXP(-((Таблица1[[#This Row],[Площадь, кв.м]]/200)^2))-1),4)</f>
        <v>0.68430000000000002</v>
      </c>
      <c r="AD5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75" s="21">
        <v>1</v>
      </c>
      <c r="AG5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6217.9058999999997</v>
      </c>
      <c r="AH575" s="34">
        <f>ROUND(Таблица1[[#This Row],[УПКС]]*Таблица1[[#This Row],[Площадь, кв.м]],2)</f>
        <v>1796974.81</v>
      </c>
      <c r="AI575" s="14">
        <f>Таблица1[[#This Row],[Кадастровая стоимость, руб]]/Таблица1[[#This Row],[Действ. КС]]</f>
        <v>1.4869467907374148</v>
      </c>
      <c r="AJ575" s="20" t="s">
        <v>3996</v>
      </c>
      <c r="AK575" s="20" t="s">
        <v>3997</v>
      </c>
      <c r="AL575" s="20" t="s">
        <v>3998</v>
      </c>
      <c r="AM575" s="8" t="s">
        <v>3984</v>
      </c>
      <c r="AN575" s="8" t="s">
        <v>4036</v>
      </c>
      <c r="AO575" s="46" t="s">
        <v>4013</v>
      </c>
    </row>
    <row r="576" spans="1:41" x14ac:dyDescent="0.25">
      <c r="A576" s="1" t="s">
        <v>453</v>
      </c>
      <c r="B576" s="1" t="s">
        <v>17</v>
      </c>
      <c r="C576" s="1" t="s">
        <v>3981</v>
      </c>
      <c r="D576" s="1" t="s">
        <v>1304</v>
      </c>
      <c r="E576" s="16">
        <v>204002000000</v>
      </c>
      <c r="F576" s="16" t="s">
        <v>1005</v>
      </c>
      <c r="G576" s="8" t="s">
        <v>201</v>
      </c>
      <c r="H576" s="1">
        <v>2</v>
      </c>
      <c r="I576" s="1" t="s">
        <v>1351</v>
      </c>
      <c r="J576" s="1">
        <v>202</v>
      </c>
      <c r="K576" s="1" t="s">
        <v>1352</v>
      </c>
      <c r="L576" s="1">
        <v>61001001001</v>
      </c>
      <c r="M576" s="1" t="s">
        <v>1362</v>
      </c>
      <c r="N576" s="8">
        <v>1995</v>
      </c>
      <c r="O576" s="8">
        <v>169.3</v>
      </c>
      <c r="P576" s="8" t="s">
        <v>4009</v>
      </c>
      <c r="Q5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6" s="8" t="s">
        <v>3900</v>
      </c>
      <c r="S576" s="8" t="s">
        <v>1797</v>
      </c>
      <c r="T576" s="8" t="s">
        <v>1382</v>
      </c>
      <c r="V576" s="1" t="s">
        <v>2598</v>
      </c>
      <c r="W576" s="8" t="s">
        <v>2604</v>
      </c>
      <c r="X576" s="19" t="s">
        <v>2828</v>
      </c>
      <c r="AA576" s="20">
        <v>653540.72</v>
      </c>
      <c r="AB576" s="12">
        <f t="shared" si="8"/>
        <v>26725.06</v>
      </c>
      <c r="AC576" s="17">
        <f>ROUND(1.65586^(2*EXP(-((Таблица1[[#This Row],[Площадь, кв.м]]/200)^2))-1),4)</f>
        <v>0.98839999999999995</v>
      </c>
      <c r="AD5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576" s="21">
        <v>1</v>
      </c>
      <c r="AG5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22981.0929</v>
      </c>
      <c r="AH576" s="34">
        <f>ROUND(Таблица1[[#This Row],[УПКС]]*Таблица1[[#This Row],[Площадь, кв.м]],2)</f>
        <v>3890699.03</v>
      </c>
      <c r="AI576" s="14">
        <f>Таблица1[[#This Row],[Кадастровая стоимость, руб]]/Таблица1[[#This Row],[Действ. КС]]</f>
        <v>5.9532618411290423</v>
      </c>
      <c r="AJ576" s="20" t="s">
        <v>3996</v>
      </c>
      <c r="AK576" s="20" t="s">
        <v>3997</v>
      </c>
      <c r="AL576" s="20" t="s">
        <v>3998</v>
      </c>
      <c r="AM576" s="8" t="s">
        <v>3984</v>
      </c>
      <c r="AN576" s="8" t="s">
        <v>4036</v>
      </c>
      <c r="AO576" s="46" t="s">
        <v>4013</v>
      </c>
    </row>
    <row r="577" spans="1:41" x14ac:dyDescent="0.25">
      <c r="A577" s="1" t="s">
        <v>829</v>
      </c>
      <c r="B577" s="1" t="s">
        <v>17</v>
      </c>
      <c r="C577" s="1" t="s">
        <v>3981</v>
      </c>
      <c r="D577" s="1" t="s">
        <v>1304</v>
      </c>
      <c r="E577" s="16">
        <v>204002000000</v>
      </c>
      <c r="F577" s="16" t="s">
        <v>1005</v>
      </c>
      <c r="G577" s="8" t="s">
        <v>201</v>
      </c>
      <c r="H577" s="1">
        <v>2</v>
      </c>
      <c r="I577" s="1" t="s">
        <v>1351</v>
      </c>
      <c r="J577" s="1">
        <v>202</v>
      </c>
      <c r="K577" s="1" t="s">
        <v>1352</v>
      </c>
      <c r="L577" s="1">
        <v>61001002001</v>
      </c>
      <c r="M577" s="1" t="s">
        <v>1363</v>
      </c>
      <c r="N577" s="8">
        <v>1995</v>
      </c>
      <c r="O577" s="8">
        <v>83.3</v>
      </c>
      <c r="P577" s="8" t="s">
        <v>4009</v>
      </c>
      <c r="Q5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7" s="8" t="s">
        <v>3900</v>
      </c>
      <c r="S577" s="8" t="s">
        <v>2151</v>
      </c>
      <c r="T577" s="8" t="s">
        <v>1382</v>
      </c>
      <c r="V577" s="1" t="s">
        <v>2598</v>
      </c>
      <c r="W577" s="8" t="s">
        <v>2604</v>
      </c>
      <c r="X577" s="19" t="s">
        <v>2894</v>
      </c>
      <c r="AA577" s="20">
        <v>1163783.56</v>
      </c>
      <c r="AB577" s="12">
        <f t="shared" si="8"/>
        <v>26725.06</v>
      </c>
      <c r="AC577" s="17">
        <f>ROUND(1.65586^(2*EXP(-((Таблица1[[#This Row],[Площадь, кв.м]]/200)^2))-1),4)</f>
        <v>1.4100999999999999</v>
      </c>
      <c r="AD5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577" s="21">
        <v>1</v>
      </c>
      <c r="AG5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32785.956200000001</v>
      </c>
      <c r="AH577" s="34">
        <f>ROUND(Таблица1[[#This Row],[УПКС]]*Таблица1[[#This Row],[Площадь, кв.м]],2)</f>
        <v>2731070.15</v>
      </c>
      <c r="AI577" s="14">
        <f>Таблица1[[#This Row],[Кадастровая стоимость, руб]]/Таблица1[[#This Row],[Действ. КС]]</f>
        <v>2.3467165578451716</v>
      </c>
      <c r="AJ577" s="20" t="s">
        <v>3996</v>
      </c>
      <c r="AK577" s="20" t="s">
        <v>3997</v>
      </c>
      <c r="AL577" s="20" t="s">
        <v>3998</v>
      </c>
      <c r="AM577" s="8" t="s">
        <v>3984</v>
      </c>
      <c r="AN577" s="8" t="s">
        <v>4036</v>
      </c>
      <c r="AO577" s="46" t="s">
        <v>4013</v>
      </c>
    </row>
    <row r="578" spans="1:41" x14ac:dyDescent="0.25">
      <c r="A578" s="1" t="s">
        <v>892</v>
      </c>
      <c r="B578" s="1" t="s">
        <v>893</v>
      </c>
      <c r="C578" s="1" t="s">
        <v>3981</v>
      </c>
      <c r="D578" s="1" t="s">
        <v>1304</v>
      </c>
      <c r="E578" s="16">
        <v>204002000000</v>
      </c>
      <c r="F578" s="16" t="s">
        <v>1005</v>
      </c>
      <c r="G578" s="8" t="s">
        <v>201</v>
      </c>
      <c r="H578" s="1">
        <v>2</v>
      </c>
      <c r="I578" s="1" t="s">
        <v>1351</v>
      </c>
      <c r="J578" s="1">
        <v>202</v>
      </c>
      <c r="K578" s="1" t="s">
        <v>1352</v>
      </c>
      <c r="L578" s="1">
        <v>61001002001</v>
      </c>
      <c r="M578" s="1" t="s">
        <v>1363</v>
      </c>
      <c r="N578" s="8">
        <v>1964</v>
      </c>
      <c r="O578" s="8">
        <v>97.9</v>
      </c>
      <c r="P578" s="8" t="s">
        <v>4009</v>
      </c>
      <c r="Q5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8" s="8" t="s">
        <v>3900</v>
      </c>
      <c r="S578" s="8" t="s">
        <v>2212</v>
      </c>
      <c r="T578" s="8" t="s">
        <v>1382</v>
      </c>
      <c r="V578" s="1" t="s">
        <v>2598</v>
      </c>
      <c r="W578" s="8" t="s">
        <v>2604</v>
      </c>
      <c r="X578" s="19" t="s">
        <v>2846</v>
      </c>
      <c r="AA578" s="20">
        <v>705411.47</v>
      </c>
      <c r="AB578" s="12">
        <f t="shared" si="8"/>
        <v>26725.06</v>
      </c>
      <c r="AC578" s="17">
        <f>ROUND(1.65586^(2*EXP(-((Таблица1[[#This Row],[Площадь, кв.м]]/200)^2))-1),4)</f>
        <v>1.3355999999999999</v>
      </c>
      <c r="AD5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578" s="21">
        <v>1</v>
      </c>
      <c r="AG5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13206.776400000001</v>
      </c>
      <c r="AH578" s="34">
        <f>ROUND(Таблица1[[#This Row],[УПКС]]*Таблица1[[#This Row],[Площадь, кв.м]],2)</f>
        <v>1292943.4099999999</v>
      </c>
      <c r="AI578" s="14">
        <f>Таблица1[[#This Row],[Кадастровая стоимость, руб]]/Таблица1[[#This Row],[Действ. КС]]</f>
        <v>1.8328925244155727</v>
      </c>
      <c r="AJ578" s="20" t="s">
        <v>3996</v>
      </c>
      <c r="AK578" s="20" t="s">
        <v>3997</v>
      </c>
      <c r="AL578" s="20" t="s">
        <v>3998</v>
      </c>
      <c r="AM578" s="8" t="s">
        <v>3984</v>
      </c>
      <c r="AN578" s="8" t="s">
        <v>4036</v>
      </c>
      <c r="AO578" s="46" t="s">
        <v>4013</v>
      </c>
    </row>
    <row r="579" spans="1:41" x14ac:dyDescent="0.25">
      <c r="A579" s="1" t="s">
        <v>1011</v>
      </c>
      <c r="B579" s="1" t="s">
        <v>21</v>
      </c>
      <c r="C579" s="1" t="s">
        <v>3981</v>
      </c>
      <c r="D579" s="1" t="s">
        <v>1304</v>
      </c>
      <c r="E579" s="16">
        <v>204002000000</v>
      </c>
      <c r="F579" s="16" t="s">
        <v>1005</v>
      </c>
      <c r="G579" s="8" t="s">
        <v>201</v>
      </c>
      <c r="H579" s="1">
        <v>2</v>
      </c>
      <c r="I579" s="1" t="s">
        <v>1351</v>
      </c>
      <c r="J579" s="1">
        <v>202</v>
      </c>
      <c r="K579" s="1" t="s">
        <v>1352</v>
      </c>
      <c r="L579" s="1">
        <v>61001002001</v>
      </c>
      <c r="M579" s="1" t="s">
        <v>1363</v>
      </c>
      <c r="N579" s="8">
        <v>1980</v>
      </c>
      <c r="O579" s="8">
        <v>144</v>
      </c>
      <c r="P579" s="8" t="s">
        <v>4009</v>
      </c>
      <c r="Q5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79" s="8" t="s">
        <v>3900</v>
      </c>
      <c r="S579" s="8" t="s">
        <v>2328</v>
      </c>
      <c r="T579" s="8" t="s">
        <v>1382</v>
      </c>
      <c r="V579" s="1" t="s">
        <v>2598</v>
      </c>
      <c r="W579" s="8" t="s">
        <v>2604</v>
      </c>
      <c r="X579" s="19" t="s">
        <v>2846</v>
      </c>
      <c r="Y579" s="8" t="s">
        <v>2586</v>
      </c>
      <c r="Z579" s="8" t="s">
        <v>2936</v>
      </c>
      <c r="AA579" s="20">
        <v>1037789.06</v>
      </c>
      <c r="AB579" s="12">
        <f t="shared" ref="AB579:AB642" si="9">26725.06</f>
        <v>26725.06</v>
      </c>
      <c r="AC579" s="17">
        <f>ROUND(1.65586^(2*EXP(-((Таблица1[[#This Row],[Площадь, кв.м]]/200)^2))-1),4)</f>
        <v>1.1011</v>
      </c>
      <c r="AD5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0.62</v>
      </c>
      <c r="AF579" s="21">
        <v>1</v>
      </c>
      <c r="AG5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18244.717400000001</v>
      </c>
      <c r="AH579" s="34">
        <f>ROUND(Таблица1[[#This Row],[УПКС]]*Таблица1[[#This Row],[Площадь, кв.м]],2)</f>
        <v>2627239.31</v>
      </c>
      <c r="AI579" s="14">
        <f>Таблица1[[#This Row],[Кадастровая стоимость, руб]]/Таблица1[[#This Row],[Действ. КС]]</f>
        <v>2.5315735261267833</v>
      </c>
      <c r="AJ579" s="20" t="s">
        <v>3996</v>
      </c>
      <c r="AK579" s="20" t="s">
        <v>3997</v>
      </c>
      <c r="AL579" s="20" t="s">
        <v>3998</v>
      </c>
      <c r="AM579" s="8" t="s">
        <v>3984</v>
      </c>
      <c r="AN579" s="8" t="s">
        <v>4036</v>
      </c>
      <c r="AO579" s="46" t="s">
        <v>4013</v>
      </c>
    </row>
    <row r="580" spans="1:41" x14ac:dyDescent="0.25">
      <c r="A580" s="1" t="s">
        <v>586</v>
      </c>
      <c r="B580" s="1" t="s">
        <v>56</v>
      </c>
      <c r="C580" s="1" t="s">
        <v>3981</v>
      </c>
      <c r="D580" s="1" t="s">
        <v>1304</v>
      </c>
      <c r="E580" s="16">
        <v>204002000000</v>
      </c>
      <c r="F580" s="16" t="s">
        <v>1005</v>
      </c>
      <c r="G580" s="8" t="s">
        <v>201</v>
      </c>
      <c r="H580" s="1">
        <v>2</v>
      </c>
      <c r="I580" s="1" t="s">
        <v>1351</v>
      </c>
      <c r="J580" s="1">
        <v>202</v>
      </c>
      <c r="K580" s="1" t="s">
        <v>1352</v>
      </c>
      <c r="L580" s="1">
        <v>61001002001</v>
      </c>
      <c r="M580" s="1" t="s">
        <v>1363</v>
      </c>
      <c r="N580" s="8">
        <v>1959</v>
      </c>
      <c r="O580" s="8">
        <v>50.3</v>
      </c>
      <c r="P580" s="8" t="s">
        <v>4009</v>
      </c>
      <c r="Q5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0" s="8" t="s">
        <v>3900</v>
      </c>
      <c r="S580" s="8" t="s">
        <v>1921</v>
      </c>
      <c r="T580" s="8" t="s">
        <v>1382</v>
      </c>
      <c r="V580" s="1" t="s">
        <v>2598</v>
      </c>
      <c r="W580" s="8" t="s">
        <v>2604</v>
      </c>
      <c r="X580" s="19" t="s">
        <v>2861</v>
      </c>
      <c r="AA580" s="20">
        <v>2122769.15</v>
      </c>
      <c r="AB580" s="12">
        <f t="shared" si="9"/>
        <v>26725.06</v>
      </c>
      <c r="AC580" s="17">
        <f>ROUND(1.65586^(2*EXP(-((Таблица1[[#This Row],[Площадь, кв.м]]/200)^2))-1),4)</f>
        <v>1.5566</v>
      </c>
      <c r="AD5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580" s="21">
        <v>1</v>
      </c>
      <c r="AG5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14560.079900000001</v>
      </c>
      <c r="AH580" s="34">
        <f>ROUND(Таблица1[[#This Row],[УПКС]]*Таблица1[[#This Row],[Площадь, кв.м]],2)</f>
        <v>732372.02</v>
      </c>
      <c r="AI580" s="14">
        <f>Таблица1[[#This Row],[Кадастровая стоимость, руб]]/Таблица1[[#This Row],[Действ. КС]]</f>
        <v>0.34500784977019289</v>
      </c>
      <c r="AJ580" s="20" t="s">
        <v>3996</v>
      </c>
      <c r="AK580" s="20" t="s">
        <v>3997</v>
      </c>
      <c r="AL580" s="20" t="s">
        <v>3998</v>
      </c>
      <c r="AM580" s="8" t="s">
        <v>3984</v>
      </c>
      <c r="AN580" s="8" t="s">
        <v>4036</v>
      </c>
      <c r="AO580" s="46" t="s">
        <v>4013</v>
      </c>
    </row>
    <row r="581" spans="1:41" x14ac:dyDescent="0.25">
      <c r="A581" s="1" t="s">
        <v>345</v>
      </c>
      <c r="B581" s="1" t="s">
        <v>56</v>
      </c>
      <c r="C581" s="1" t="s">
        <v>3981</v>
      </c>
      <c r="D581" s="1" t="s">
        <v>1304</v>
      </c>
      <c r="E581" s="16">
        <v>204002000000</v>
      </c>
      <c r="F581" s="16" t="s">
        <v>1005</v>
      </c>
      <c r="G581" s="8" t="s">
        <v>201</v>
      </c>
      <c r="H581" s="1">
        <v>2</v>
      </c>
      <c r="I581" s="1" t="s">
        <v>1351</v>
      </c>
      <c r="J581" s="1">
        <v>202</v>
      </c>
      <c r="K581" s="1" t="s">
        <v>1352</v>
      </c>
      <c r="L581" s="1">
        <v>61001006003</v>
      </c>
      <c r="M581" s="1" t="s">
        <v>1361</v>
      </c>
      <c r="N581" s="8">
        <v>2003</v>
      </c>
      <c r="O581" s="8">
        <v>205.4</v>
      </c>
      <c r="P581" s="8" t="s">
        <v>4009</v>
      </c>
      <c r="Q5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1" s="8" t="s">
        <v>3900</v>
      </c>
      <c r="S581" s="8" t="s">
        <v>1691</v>
      </c>
      <c r="T581" s="8" t="s">
        <v>1382</v>
      </c>
      <c r="V581" s="1" t="s">
        <v>2598</v>
      </c>
      <c r="W581" s="8" t="s">
        <v>2604</v>
      </c>
      <c r="X581" s="19" t="s">
        <v>2804</v>
      </c>
      <c r="AA581" s="20">
        <v>7549762.5099999998</v>
      </c>
      <c r="AB581" s="12">
        <f t="shared" si="9"/>
        <v>26725.06</v>
      </c>
      <c r="AC581" s="17">
        <f>ROUND(1.65586^(2*EXP(-((Таблица1[[#This Row],[Площадь, кв.м]]/200)^2))-1),4)</f>
        <v>0.85809999999999997</v>
      </c>
      <c r="AD5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581" s="21">
        <v>1</v>
      </c>
      <c r="AG5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21786.135300000002</v>
      </c>
      <c r="AH581" s="34">
        <f>ROUND(Таблица1[[#This Row],[УПКС]]*Таблица1[[#This Row],[Площадь, кв.м]],2)</f>
        <v>4474872.1900000004</v>
      </c>
      <c r="AI581" s="14">
        <f>Таблица1[[#This Row],[Кадастровая стоимость, руб]]/Таблица1[[#This Row],[Действ. КС]]</f>
        <v>0.59271694759574634</v>
      </c>
      <c r="AJ581" s="20" t="s">
        <v>3996</v>
      </c>
      <c r="AK581" s="20" t="s">
        <v>3997</v>
      </c>
      <c r="AL581" s="20" t="s">
        <v>3998</v>
      </c>
      <c r="AM581" s="8" t="s">
        <v>3984</v>
      </c>
      <c r="AN581" s="8" t="s">
        <v>4036</v>
      </c>
      <c r="AO581" s="46" t="s">
        <v>4013</v>
      </c>
    </row>
    <row r="582" spans="1:41" x14ac:dyDescent="0.25">
      <c r="A582" s="1" t="s">
        <v>861</v>
      </c>
      <c r="B582" s="1" t="s">
        <v>21</v>
      </c>
      <c r="C582" s="1" t="s">
        <v>3981</v>
      </c>
      <c r="D582" s="1" t="s">
        <v>1304</v>
      </c>
      <c r="E582" s="16">
        <v>204002000000</v>
      </c>
      <c r="F582" s="16" t="s">
        <v>1005</v>
      </c>
      <c r="G582" s="8" t="s">
        <v>201</v>
      </c>
      <c r="H582" s="1">
        <v>2</v>
      </c>
      <c r="I582" s="1" t="s">
        <v>1351</v>
      </c>
      <c r="J582" s="1">
        <v>202</v>
      </c>
      <c r="K582" s="1" t="s">
        <v>1352</v>
      </c>
      <c r="L582" s="1">
        <v>61001002001</v>
      </c>
      <c r="M582" s="1" t="s">
        <v>1363</v>
      </c>
      <c r="N582" s="8">
        <v>1998</v>
      </c>
      <c r="O582" s="8">
        <v>91.2</v>
      </c>
      <c r="P582" s="8" t="s">
        <v>4009</v>
      </c>
      <c r="Q5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2" s="8" t="s">
        <v>3900</v>
      </c>
      <c r="S582" s="8" t="s">
        <v>2181</v>
      </c>
      <c r="T582" s="8" t="s">
        <v>1382</v>
      </c>
      <c r="V582" s="1" t="s">
        <v>2598</v>
      </c>
      <c r="W582" s="8" t="s">
        <v>2604</v>
      </c>
      <c r="X582" s="19" t="s">
        <v>2820</v>
      </c>
      <c r="AA582" s="20">
        <v>825799.58</v>
      </c>
      <c r="AB582" s="12">
        <f t="shared" si="9"/>
        <v>26725.06</v>
      </c>
      <c r="AC582" s="17">
        <f>ROUND(1.65586^(2*EXP(-((Таблица1[[#This Row],[Площадь, кв.м]]/200)^2))-1),4)</f>
        <v>1.3702000000000001</v>
      </c>
      <c r="AD5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582" s="21">
        <v>1</v>
      </c>
      <c r="AG5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33322.996299999999</v>
      </c>
      <c r="AH582" s="34">
        <f>ROUND(Таблица1[[#This Row],[УПКС]]*Таблица1[[#This Row],[Площадь, кв.м]],2)</f>
        <v>3039057.26</v>
      </c>
      <c r="AI582" s="14">
        <f>Таблица1[[#This Row],[Кадастровая стоимость, руб]]/Таблица1[[#This Row],[Действ. КС]]</f>
        <v>3.6801390235630782</v>
      </c>
      <c r="AJ582" s="20" t="s">
        <v>3996</v>
      </c>
      <c r="AK582" s="20" t="s">
        <v>3997</v>
      </c>
      <c r="AL582" s="20" t="s">
        <v>3998</v>
      </c>
      <c r="AM582" s="8" t="s">
        <v>3984</v>
      </c>
      <c r="AN582" s="8" t="s">
        <v>4036</v>
      </c>
      <c r="AO582" s="46" t="s">
        <v>4013</v>
      </c>
    </row>
    <row r="583" spans="1:41" x14ac:dyDescent="0.25">
      <c r="A583" s="1" t="s">
        <v>1130</v>
      </c>
      <c r="B583" s="1" t="s">
        <v>17</v>
      </c>
      <c r="C583" s="1" t="s">
        <v>3981</v>
      </c>
      <c r="D583" s="1" t="s">
        <v>1304</v>
      </c>
      <c r="E583" s="16">
        <v>204002000000</v>
      </c>
      <c r="F583" s="16" t="s">
        <v>1005</v>
      </c>
      <c r="G583" s="8" t="s">
        <v>201</v>
      </c>
      <c r="H583" s="1">
        <v>2</v>
      </c>
      <c r="I583" s="1" t="s">
        <v>1351</v>
      </c>
      <c r="J583" s="1">
        <v>202</v>
      </c>
      <c r="K583" s="1" t="s">
        <v>1352</v>
      </c>
      <c r="L583" s="1">
        <v>61001002003</v>
      </c>
      <c r="M583" s="1" t="s">
        <v>1376</v>
      </c>
      <c r="N583" s="8">
        <v>2003</v>
      </c>
      <c r="O583" s="8">
        <v>83.7</v>
      </c>
      <c r="P583" s="8" t="s">
        <v>4009</v>
      </c>
      <c r="Q5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3" s="8" t="s">
        <v>3900</v>
      </c>
      <c r="S583" s="8" t="s">
        <v>2439</v>
      </c>
      <c r="T583" s="8" t="s">
        <v>1382</v>
      </c>
      <c r="V583" s="1" t="s">
        <v>2598</v>
      </c>
      <c r="W583" s="8" t="s">
        <v>2604</v>
      </c>
      <c r="X583" s="19" t="s">
        <v>2926</v>
      </c>
      <c r="AA583" s="20">
        <v>326794.82</v>
      </c>
      <c r="AB583" s="12">
        <f t="shared" si="9"/>
        <v>26725.06</v>
      </c>
      <c r="AC583" s="17">
        <f>ROUND(1.65586^(2*EXP(-((Таблица1[[#This Row],[Площадь, кв.м]]/200)^2))-1),4)</f>
        <v>1.4080999999999999</v>
      </c>
      <c r="AD5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583" s="21">
        <v>1</v>
      </c>
      <c r="AG5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35749.979099999997</v>
      </c>
      <c r="AH583" s="34">
        <f>ROUND(Таблица1[[#This Row],[УПКС]]*Таблица1[[#This Row],[Площадь, кв.м]],2)</f>
        <v>2992273.25</v>
      </c>
      <c r="AI583" s="14">
        <f>Таблица1[[#This Row],[Кадастровая стоимость, руб]]/Таблица1[[#This Row],[Действ. КС]]</f>
        <v>9.1564280302851806</v>
      </c>
      <c r="AJ583" s="20" t="s">
        <v>3996</v>
      </c>
      <c r="AK583" s="20" t="s">
        <v>3997</v>
      </c>
      <c r="AL583" s="20" t="s">
        <v>3998</v>
      </c>
      <c r="AM583" s="8" t="s">
        <v>3984</v>
      </c>
      <c r="AN583" s="8" t="s">
        <v>4036</v>
      </c>
      <c r="AO583" s="46" t="s">
        <v>4013</v>
      </c>
    </row>
    <row r="584" spans="1:41" x14ac:dyDescent="0.25">
      <c r="A584" s="1" t="s">
        <v>1009</v>
      </c>
      <c r="B584" s="1" t="s">
        <v>17</v>
      </c>
      <c r="C584" s="1" t="s">
        <v>3981</v>
      </c>
      <c r="D584" s="1" t="s">
        <v>1304</v>
      </c>
      <c r="E584" s="16">
        <v>204002000000</v>
      </c>
      <c r="F584" s="16" t="s">
        <v>1005</v>
      </c>
      <c r="G584" s="8" t="s">
        <v>201</v>
      </c>
      <c r="H584" s="1">
        <v>2</v>
      </c>
      <c r="I584" s="1" t="s">
        <v>1351</v>
      </c>
      <c r="J584" s="1">
        <v>202</v>
      </c>
      <c r="K584" s="1" t="s">
        <v>1352</v>
      </c>
      <c r="L584" s="1">
        <v>61001002001</v>
      </c>
      <c r="M584" s="1" t="s">
        <v>1363</v>
      </c>
      <c r="N584" s="8">
        <v>1995</v>
      </c>
      <c r="O584" s="8">
        <v>143.4</v>
      </c>
      <c r="P584" s="8" t="s">
        <v>4009</v>
      </c>
      <c r="Q5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4" s="8" t="s">
        <v>3900</v>
      </c>
      <c r="S584" s="8" t="s">
        <v>2326</v>
      </c>
      <c r="T584" s="8" t="s">
        <v>1382</v>
      </c>
      <c r="V584" s="1" t="s">
        <v>2598</v>
      </c>
      <c r="W584" s="8" t="s">
        <v>2604</v>
      </c>
      <c r="X584" s="19" t="s">
        <v>2871</v>
      </c>
      <c r="AA584" s="20">
        <v>1980807.81</v>
      </c>
      <c r="AB584" s="12">
        <f t="shared" si="9"/>
        <v>26725.06</v>
      </c>
      <c r="AC584" s="17">
        <f>ROUND(1.65586^(2*EXP(-((Таблица1[[#This Row],[Площадь, кв.м]]/200)^2))-1),4)</f>
        <v>1.1039000000000001</v>
      </c>
      <c r="AD5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584" s="21">
        <v>1</v>
      </c>
      <c r="AG5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25666.5605</v>
      </c>
      <c r="AH584" s="34">
        <f>ROUND(Таблица1[[#This Row],[УПКС]]*Таблица1[[#This Row],[Площадь, кв.м]],2)</f>
        <v>3680584.78</v>
      </c>
      <c r="AI584" s="14">
        <f>Таблица1[[#This Row],[Кадастровая стоимость, руб]]/Таблица1[[#This Row],[Действ. КС]]</f>
        <v>1.858123115942278</v>
      </c>
      <c r="AJ584" s="20" t="s">
        <v>3996</v>
      </c>
      <c r="AK584" s="20" t="s">
        <v>3997</v>
      </c>
      <c r="AL584" s="20" t="s">
        <v>3998</v>
      </c>
      <c r="AM584" s="8" t="s">
        <v>3984</v>
      </c>
      <c r="AN584" s="8" t="s">
        <v>4036</v>
      </c>
      <c r="AO584" s="46" t="s">
        <v>4013</v>
      </c>
    </row>
    <row r="585" spans="1:41" x14ac:dyDescent="0.25">
      <c r="A585" s="1" t="s">
        <v>960</v>
      </c>
      <c r="B585" s="1" t="s">
        <v>17</v>
      </c>
      <c r="C585" s="1" t="s">
        <v>3981</v>
      </c>
      <c r="D585" s="1" t="s">
        <v>1304</v>
      </c>
      <c r="E585" s="16">
        <v>204002000000</v>
      </c>
      <c r="F585" s="16" t="s">
        <v>1005</v>
      </c>
      <c r="G585" s="8" t="s">
        <v>201</v>
      </c>
      <c r="H585" s="1">
        <v>2</v>
      </c>
      <c r="I585" s="1" t="s">
        <v>1351</v>
      </c>
      <c r="J585" s="1">
        <v>202</v>
      </c>
      <c r="K585" s="1" t="s">
        <v>1352</v>
      </c>
      <c r="L585" s="1">
        <v>61001002001</v>
      </c>
      <c r="M585" s="1" t="s">
        <v>1363</v>
      </c>
      <c r="N585" s="8">
        <v>1995</v>
      </c>
      <c r="O585" s="8">
        <v>119.3</v>
      </c>
      <c r="P585" s="8" t="s">
        <v>4009</v>
      </c>
      <c r="Q5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5" s="8" t="s">
        <v>3900</v>
      </c>
      <c r="S585" s="8" t="s">
        <v>2278</v>
      </c>
      <c r="T585" s="8" t="s">
        <v>1382</v>
      </c>
      <c r="V585" s="1" t="s">
        <v>2598</v>
      </c>
      <c r="W585" s="8" t="s">
        <v>2604</v>
      </c>
      <c r="X585" s="19" t="s">
        <v>2905</v>
      </c>
      <c r="AA585" s="20">
        <v>1647910.54</v>
      </c>
      <c r="AB585" s="12">
        <f t="shared" si="9"/>
        <v>26725.06</v>
      </c>
      <c r="AC585" s="17">
        <f>ROUND(1.65586^(2*EXP(-((Таблица1[[#This Row],[Площадь, кв.м]]/200)^2))-1),4)</f>
        <v>1.2242999999999999</v>
      </c>
      <c r="AD5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585" s="21">
        <v>1</v>
      </c>
      <c r="AG5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28465.9571</v>
      </c>
      <c r="AH585" s="34">
        <f>ROUND(Таблица1[[#This Row],[УПКС]]*Таблица1[[#This Row],[Площадь, кв.м]],2)</f>
        <v>3395988.68</v>
      </c>
      <c r="AI585" s="14">
        <f>Таблица1[[#This Row],[Кадастровая стоимость, руб]]/Таблица1[[#This Row],[Действ. КС]]</f>
        <v>2.0607846103102174</v>
      </c>
      <c r="AJ585" s="20" t="s">
        <v>3996</v>
      </c>
      <c r="AK585" s="20" t="s">
        <v>3997</v>
      </c>
      <c r="AL585" s="20" t="s">
        <v>3998</v>
      </c>
      <c r="AM585" s="8" t="s">
        <v>3984</v>
      </c>
      <c r="AN585" s="8" t="s">
        <v>4036</v>
      </c>
      <c r="AO585" s="46" t="s">
        <v>4013</v>
      </c>
    </row>
    <row r="586" spans="1:41" x14ac:dyDescent="0.25">
      <c r="A586" s="1" t="s">
        <v>661</v>
      </c>
      <c r="B586" s="1" t="s">
        <v>17</v>
      </c>
      <c r="C586" s="1" t="s">
        <v>3981</v>
      </c>
      <c r="D586" s="1" t="s">
        <v>1304</v>
      </c>
      <c r="E586" s="16">
        <v>204002000000</v>
      </c>
      <c r="F586" s="16" t="s">
        <v>1005</v>
      </c>
      <c r="G586" s="8" t="s">
        <v>201</v>
      </c>
      <c r="H586" s="1">
        <v>2</v>
      </c>
      <c r="I586" s="1" t="s">
        <v>1351</v>
      </c>
      <c r="J586" s="1">
        <v>202</v>
      </c>
      <c r="K586" s="1" t="s">
        <v>1352</v>
      </c>
      <c r="L586" s="1">
        <v>61001002001</v>
      </c>
      <c r="M586" s="1" t="s">
        <v>1363</v>
      </c>
      <c r="N586" s="8">
        <v>1955</v>
      </c>
      <c r="O586" s="8">
        <v>60.1</v>
      </c>
      <c r="P586" s="8" t="s">
        <v>4009</v>
      </c>
      <c r="Q5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6" s="8" t="s">
        <v>3900</v>
      </c>
      <c r="S586" s="8" t="s">
        <v>1994</v>
      </c>
      <c r="T586" s="8" t="s">
        <v>1382</v>
      </c>
      <c r="V586" s="1" t="s">
        <v>2598</v>
      </c>
      <c r="W586" s="8" t="s">
        <v>2604</v>
      </c>
      <c r="X586" s="19" t="s">
        <v>2692</v>
      </c>
      <c r="AA586" s="20">
        <v>437994.15</v>
      </c>
      <c r="AB586" s="12">
        <f t="shared" si="9"/>
        <v>26725.06</v>
      </c>
      <c r="AC586" s="17">
        <f>ROUND(1.65586^(2*EXP(-((Таблица1[[#This Row],[Площадь, кв.м]]/200)^2))-1),4)</f>
        <v>1.5178</v>
      </c>
      <c r="AD5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586" s="21">
        <v>1</v>
      </c>
      <c r="AG5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13385.887699999999</v>
      </c>
      <c r="AH586" s="34">
        <f>ROUND(Таблица1[[#This Row],[УПКС]]*Таблица1[[#This Row],[Площадь, кв.м]],2)</f>
        <v>804491.85</v>
      </c>
      <c r="AI586" s="14">
        <f>Таблица1[[#This Row],[Кадастровая стоимость, руб]]/Таблица1[[#This Row],[Действ. КС]]</f>
        <v>1.8367639156824354</v>
      </c>
      <c r="AJ586" s="20" t="s">
        <v>3996</v>
      </c>
      <c r="AK586" s="20" t="s">
        <v>3997</v>
      </c>
      <c r="AL586" s="20" t="s">
        <v>3998</v>
      </c>
      <c r="AM586" s="8" t="s">
        <v>3984</v>
      </c>
      <c r="AN586" s="8" t="s">
        <v>4036</v>
      </c>
      <c r="AO586" s="46" t="s">
        <v>4013</v>
      </c>
    </row>
    <row r="587" spans="1:41" x14ac:dyDescent="0.25">
      <c r="A587" s="1" t="s">
        <v>524</v>
      </c>
      <c r="B587" s="1" t="s">
        <v>21</v>
      </c>
      <c r="C587" s="1" t="s">
        <v>3981</v>
      </c>
      <c r="D587" s="1" t="s">
        <v>1304</v>
      </c>
      <c r="E587" s="16">
        <v>204002000000</v>
      </c>
      <c r="F587" s="16" t="s">
        <v>1005</v>
      </c>
      <c r="G587" s="8" t="s">
        <v>201</v>
      </c>
      <c r="H587" s="1">
        <v>2</v>
      </c>
      <c r="I587" s="1" t="s">
        <v>1351</v>
      </c>
      <c r="J587" s="1">
        <v>202</v>
      </c>
      <c r="K587" s="1" t="s">
        <v>1352</v>
      </c>
      <c r="L587" s="1">
        <v>61001002001</v>
      </c>
      <c r="M587" s="1" t="s">
        <v>1363</v>
      </c>
      <c r="N587" s="8">
        <v>1959</v>
      </c>
      <c r="O587" s="8">
        <v>39</v>
      </c>
      <c r="P587" s="8" t="s">
        <v>4009</v>
      </c>
      <c r="Q5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7" s="8" t="s">
        <v>3900</v>
      </c>
      <c r="S587" s="8" t="s">
        <v>1864</v>
      </c>
      <c r="T587" s="8" t="s">
        <v>1382</v>
      </c>
      <c r="V587" s="1" t="s">
        <v>2598</v>
      </c>
      <c r="W587" s="8" t="s">
        <v>2604</v>
      </c>
      <c r="X587" s="19" t="s">
        <v>2843</v>
      </c>
      <c r="AA587" s="20">
        <v>326692.52</v>
      </c>
      <c r="AB587" s="12">
        <f t="shared" si="9"/>
        <v>26725.06</v>
      </c>
      <c r="AC587" s="17">
        <f>ROUND(1.65586^(2*EXP(-((Таблица1[[#This Row],[Площадь, кв.м]]/200)^2))-1),4)</f>
        <v>1.5947</v>
      </c>
      <c r="AD5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587" s="21">
        <v>1</v>
      </c>
      <c r="AG5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14916.4586</v>
      </c>
      <c r="AH587" s="34">
        <f>ROUND(Таблица1[[#This Row],[УПКС]]*Таблица1[[#This Row],[Площадь, кв.м]],2)</f>
        <v>581741.89</v>
      </c>
      <c r="AI587" s="14">
        <f>Таблица1[[#This Row],[Кадастровая стоимость, руб]]/Таблица1[[#This Row],[Действ. КС]]</f>
        <v>1.7807015905965646</v>
      </c>
      <c r="AJ587" s="20" t="s">
        <v>3996</v>
      </c>
      <c r="AK587" s="20" t="s">
        <v>3997</v>
      </c>
      <c r="AL587" s="20" t="s">
        <v>3998</v>
      </c>
      <c r="AM587" s="8" t="s">
        <v>3984</v>
      </c>
      <c r="AN587" s="8" t="s">
        <v>4036</v>
      </c>
      <c r="AO587" s="46" t="s">
        <v>4013</v>
      </c>
    </row>
    <row r="588" spans="1:41" x14ac:dyDescent="0.25">
      <c r="A588" s="1" t="s">
        <v>834</v>
      </c>
      <c r="B588" s="1" t="s">
        <v>21</v>
      </c>
      <c r="C588" s="1" t="s">
        <v>3981</v>
      </c>
      <c r="D588" s="1" t="s">
        <v>1304</v>
      </c>
      <c r="E588" s="16">
        <v>204002000000</v>
      </c>
      <c r="F588" s="16" t="s">
        <v>1005</v>
      </c>
      <c r="G588" s="8" t="s">
        <v>201</v>
      </c>
      <c r="H588" s="1">
        <v>2</v>
      </c>
      <c r="I588" s="1" t="s">
        <v>1351</v>
      </c>
      <c r="J588" s="1">
        <v>202</v>
      </c>
      <c r="K588" s="1" t="s">
        <v>1352</v>
      </c>
      <c r="L588" s="1">
        <v>61001002001</v>
      </c>
      <c r="M588" s="1" t="s">
        <v>1363</v>
      </c>
      <c r="N588" s="8">
        <v>1958</v>
      </c>
      <c r="O588" s="8">
        <v>86.4</v>
      </c>
      <c r="P588" s="8" t="s">
        <v>4009</v>
      </c>
      <c r="Q5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8" s="8" t="s">
        <v>3900</v>
      </c>
      <c r="S588" s="8" t="s">
        <v>2156</v>
      </c>
      <c r="T588" s="8" t="s">
        <v>1382</v>
      </c>
      <c r="V588" s="1" t="s">
        <v>2598</v>
      </c>
      <c r="W588" s="8" t="s">
        <v>2604</v>
      </c>
      <c r="X588" s="19" t="s">
        <v>2860</v>
      </c>
      <c r="AA588" s="20">
        <v>629787.98</v>
      </c>
      <c r="AB588" s="12">
        <f t="shared" si="9"/>
        <v>26725.06</v>
      </c>
      <c r="AC588" s="17">
        <f>ROUND(1.65586^(2*EXP(-((Таблица1[[#This Row],[Площадь, кв.м]]/200)^2))-1),4)</f>
        <v>1.3946000000000001</v>
      </c>
      <c r="AD5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588" s="21">
        <v>1</v>
      </c>
      <c r="AG5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12672.061299999999</v>
      </c>
      <c r="AH588" s="34">
        <f>ROUND(Таблица1[[#This Row],[УПКС]]*Таблица1[[#This Row],[Площадь, кв.м]],2)</f>
        <v>1094866.1000000001</v>
      </c>
      <c r="AI588" s="14">
        <f>Таблица1[[#This Row],[Кадастровая стоимость, руб]]/Таблица1[[#This Row],[Действ. КС]]</f>
        <v>1.7384677618013606</v>
      </c>
      <c r="AJ588" s="20" t="s">
        <v>3996</v>
      </c>
      <c r="AK588" s="20" t="s">
        <v>3997</v>
      </c>
      <c r="AL588" s="20" t="s">
        <v>3998</v>
      </c>
      <c r="AM588" s="8" t="s">
        <v>3984</v>
      </c>
      <c r="AN588" s="8" t="s">
        <v>4036</v>
      </c>
      <c r="AO588" s="46" t="s">
        <v>4013</v>
      </c>
    </row>
    <row r="589" spans="1:41" x14ac:dyDescent="0.25">
      <c r="A589" s="1" t="s">
        <v>909</v>
      </c>
      <c r="B589" s="1" t="s">
        <v>21</v>
      </c>
      <c r="C589" s="1" t="s">
        <v>3981</v>
      </c>
      <c r="D589" s="1" t="s">
        <v>1304</v>
      </c>
      <c r="E589" s="16">
        <v>204002000000</v>
      </c>
      <c r="F589" s="16" t="s">
        <v>1005</v>
      </c>
      <c r="G589" s="8" t="s">
        <v>201</v>
      </c>
      <c r="H589" s="1">
        <v>2</v>
      </c>
      <c r="I589" s="1" t="s">
        <v>1351</v>
      </c>
      <c r="J589" s="1">
        <v>202</v>
      </c>
      <c r="K589" s="1" t="s">
        <v>1352</v>
      </c>
      <c r="L589" s="1">
        <v>61001002001</v>
      </c>
      <c r="M589" s="1" t="s">
        <v>1363</v>
      </c>
      <c r="N589" s="8">
        <v>1991</v>
      </c>
      <c r="O589" s="8">
        <v>103.3</v>
      </c>
      <c r="P589" s="8" t="s">
        <v>4009</v>
      </c>
      <c r="Q5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89" s="8" t="s">
        <v>3900</v>
      </c>
      <c r="S589" s="8" t="s">
        <v>2228</v>
      </c>
      <c r="T589" s="8" t="s">
        <v>1382</v>
      </c>
      <c r="V589" s="1" t="s">
        <v>2598</v>
      </c>
      <c r="W589" s="8" t="s">
        <v>2604</v>
      </c>
      <c r="X589" s="19" t="s">
        <v>2901</v>
      </c>
      <c r="AA589" s="20">
        <v>1178507.9099999999</v>
      </c>
      <c r="AB589" s="12">
        <f t="shared" si="9"/>
        <v>26725.06</v>
      </c>
      <c r="AC589" s="17">
        <f>ROUND(1.65586^(2*EXP(-((Таблица1[[#This Row],[Площадь, кв.м]]/200)^2))-1),4)</f>
        <v>1.3075000000000001</v>
      </c>
      <c r="AD5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589" s="21">
        <v>1</v>
      </c>
      <c r="AG5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28653.273099999999</v>
      </c>
      <c r="AH589" s="34">
        <f>ROUND(Таблица1[[#This Row],[УПКС]]*Таблица1[[#This Row],[Площадь, кв.м]],2)</f>
        <v>2959883.11</v>
      </c>
      <c r="AI589" s="14">
        <f>Таблица1[[#This Row],[Кадастровая стоимость, руб]]/Таблица1[[#This Row],[Действ. КС]]</f>
        <v>2.5115513310385844</v>
      </c>
      <c r="AJ589" s="20" t="s">
        <v>3996</v>
      </c>
      <c r="AK589" s="20" t="s">
        <v>3997</v>
      </c>
      <c r="AL589" s="20" t="s">
        <v>3998</v>
      </c>
      <c r="AM589" s="8" t="s">
        <v>3984</v>
      </c>
      <c r="AN589" s="8" t="s">
        <v>4036</v>
      </c>
      <c r="AO589" s="46" t="s">
        <v>4013</v>
      </c>
    </row>
    <row r="590" spans="1:41" x14ac:dyDescent="0.25">
      <c r="A590" s="1" t="s">
        <v>505</v>
      </c>
      <c r="B590" s="1" t="s">
        <v>17</v>
      </c>
      <c r="C590" s="1" t="s">
        <v>3981</v>
      </c>
      <c r="D590" s="1" t="s">
        <v>1304</v>
      </c>
      <c r="E590" s="16">
        <v>204002000000</v>
      </c>
      <c r="F590" s="16" t="s">
        <v>1005</v>
      </c>
      <c r="G590" s="8" t="s">
        <v>201</v>
      </c>
      <c r="H590" s="1">
        <v>2</v>
      </c>
      <c r="I590" s="1" t="s">
        <v>1351</v>
      </c>
      <c r="J590" s="1">
        <v>202</v>
      </c>
      <c r="K590" s="1" t="s">
        <v>1352</v>
      </c>
      <c r="L590" s="1">
        <v>61001002001</v>
      </c>
      <c r="M590" s="1" t="s">
        <v>1363</v>
      </c>
      <c r="N590" s="8">
        <v>1940</v>
      </c>
      <c r="O590" s="8">
        <v>36.5</v>
      </c>
      <c r="P590" s="8" t="s">
        <v>4009</v>
      </c>
      <c r="Q5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0" s="8" t="s">
        <v>3900</v>
      </c>
      <c r="S590" s="8" t="s">
        <v>1845</v>
      </c>
      <c r="T590" s="8" t="s">
        <v>1382</v>
      </c>
      <c r="U590" s="18"/>
      <c r="V590" s="1" t="s">
        <v>2598</v>
      </c>
      <c r="W590" s="8" t="s">
        <v>2604</v>
      </c>
      <c r="X590" s="19" t="s">
        <v>2842</v>
      </c>
      <c r="AA590" s="20">
        <v>305750.69</v>
      </c>
      <c r="AB590" s="12">
        <f t="shared" si="9"/>
        <v>26725.06</v>
      </c>
      <c r="AC590" s="17">
        <f>ROUND(1.65586^(2*EXP(-((Таблица1[[#This Row],[Площадь, кв.м]]/200)^2))-1),4)</f>
        <v>1.6020000000000001</v>
      </c>
      <c r="AD5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590" s="21">
        <v>1</v>
      </c>
      <c r="AG5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12844.0638</v>
      </c>
      <c r="AH590" s="34">
        <f>ROUND(Таблица1[[#This Row],[УПКС]]*Таблица1[[#This Row],[Площадь, кв.м]],2)</f>
        <v>468808.33</v>
      </c>
      <c r="AI590" s="14">
        <f>Таблица1[[#This Row],[Кадастровая стоимость, руб]]/Таблица1[[#This Row],[Действ. КС]]</f>
        <v>1.5333026067741662</v>
      </c>
      <c r="AJ590" s="20" t="s">
        <v>3996</v>
      </c>
      <c r="AK590" s="20" t="s">
        <v>3997</v>
      </c>
      <c r="AL590" s="20" t="s">
        <v>3998</v>
      </c>
      <c r="AM590" s="8" t="s">
        <v>3984</v>
      </c>
      <c r="AN590" s="8" t="s">
        <v>4036</v>
      </c>
      <c r="AO590" s="46" t="s">
        <v>4013</v>
      </c>
    </row>
    <row r="591" spans="1:41" x14ac:dyDescent="0.25">
      <c r="A591" s="1" t="s">
        <v>1093</v>
      </c>
      <c r="B591" s="1" t="s">
        <v>17</v>
      </c>
      <c r="C591" s="1" t="s">
        <v>3981</v>
      </c>
      <c r="D591" s="1" t="s">
        <v>1304</v>
      </c>
      <c r="E591" s="16">
        <v>204002000000</v>
      </c>
      <c r="F591" s="16" t="s">
        <v>1005</v>
      </c>
      <c r="G591" s="8" t="s">
        <v>201</v>
      </c>
      <c r="H591" s="1">
        <v>2</v>
      </c>
      <c r="I591" s="1" t="s">
        <v>1351</v>
      </c>
      <c r="J591" s="1">
        <v>202</v>
      </c>
      <c r="K591" s="1" t="s">
        <v>1352</v>
      </c>
      <c r="L591" s="1">
        <v>61001002001</v>
      </c>
      <c r="M591" s="1" t="s">
        <v>1363</v>
      </c>
      <c r="N591" s="8">
        <v>2002</v>
      </c>
      <c r="O591" s="8">
        <v>351.3</v>
      </c>
      <c r="P591" s="8" t="s">
        <v>4009</v>
      </c>
      <c r="Q5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1" s="8" t="s">
        <v>3900</v>
      </c>
      <c r="S591" s="8" t="s">
        <v>2407</v>
      </c>
      <c r="T591" s="8" t="s">
        <v>1382</v>
      </c>
      <c r="U591" s="18"/>
      <c r="V591" s="1" t="s">
        <v>2598</v>
      </c>
      <c r="W591" s="8" t="s">
        <v>2604</v>
      </c>
      <c r="X591" s="19" t="s">
        <v>2924</v>
      </c>
      <c r="AA591" s="20">
        <v>6333225.8600000003</v>
      </c>
      <c r="AB591" s="12">
        <f t="shared" si="9"/>
        <v>26725.06</v>
      </c>
      <c r="AC591" s="17">
        <f>ROUND(1.65586^(2*EXP(-((Таблица1[[#This Row],[Площадь, кв.м]]/200)^2))-1),4)</f>
        <v>0.63239999999999996</v>
      </c>
      <c r="AD5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591" s="21">
        <v>1</v>
      </c>
      <c r="AG5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16055.8815</v>
      </c>
      <c r="AH591" s="34">
        <f>ROUND(Таблица1[[#This Row],[УПКС]]*Таблица1[[#This Row],[Площадь, кв.м]],2)</f>
        <v>5640431.1699999999</v>
      </c>
      <c r="AI591" s="14">
        <f>Таблица1[[#This Row],[Кадастровая стоимость, руб]]/Таблица1[[#This Row],[Действ. КС]]</f>
        <v>0.8906095084377742</v>
      </c>
      <c r="AJ591" s="20" t="s">
        <v>3996</v>
      </c>
      <c r="AK591" s="20" t="s">
        <v>3997</v>
      </c>
      <c r="AL591" s="20" t="s">
        <v>3998</v>
      </c>
      <c r="AM591" s="8" t="s">
        <v>3984</v>
      </c>
      <c r="AN591" s="8" t="s">
        <v>4036</v>
      </c>
      <c r="AO591" s="46" t="s">
        <v>4013</v>
      </c>
    </row>
    <row r="592" spans="1:41" x14ac:dyDescent="0.25">
      <c r="A592" s="1" t="s">
        <v>1026</v>
      </c>
      <c r="B592" s="1" t="s">
        <v>152</v>
      </c>
      <c r="C592" s="1" t="s">
        <v>3981</v>
      </c>
      <c r="D592" s="1" t="s">
        <v>1304</v>
      </c>
      <c r="E592" s="16">
        <v>204002000000</v>
      </c>
      <c r="F592" s="16" t="s">
        <v>1005</v>
      </c>
      <c r="G592" s="8" t="s">
        <v>201</v>
      </c>
      <c r="H592" s="1">
        <v>2</v>
      </c>
      <c r="I592" s="1" t="s">
        <v>1351</v>
      </c>
      <c r="J592" s="1">
        <v>202</v>
      </c>
      <c r="K592" s="1" t="s">
        <v>1352</v>
      </c>
      <c r="L592" s="1">
        <v>61001002001</v>
      </c>
      <c r="M592" s="1" t="s">
        <v>1363</v>
      </c>
      <c r="N592" s="8">
        <v>1994</v>
      </c>
      <c r="O592" s="8">
        <v>156.5</v>
      </c>
      <c r="P592" s="8" t="s">
        <v>4009</v>
      </c>
      <c r="Q5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2" s="8" t="s">
        <v>3900</v>
      </c>
      <c r="S592" s="8" t="s">
        <v>1793</v>
      </c>
      <c r="T592" s="8" t="s">
        <v>1382</v>
      </c>
      <c r="V592" s="1" t="s">
        <v>2598</v>
      </c>
      <c r="W592" s="8" t="s">
        <v>2604</v>
      </c>
      <c r="X592" s="19" t="s">
        <v>2818</v>
      </c>
      <c r="AA592" s="20">
        <v>2067770.69</v>
      </c>
      <c r="AB592" s="12">
        <f t="shared" si="9"/>
        <v>26725.06</v>
      </c>
      <c r="AC592" s="17">
        <f>ROUND(1.65586^(2*EXP(-((Таблица1[[#This Row],[Площадь, кв.м]]/200)^2))-1),4)</f>
        <v>1.0434000000000001</v>
      </c>
      <c r="AD5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592" s="21">
        <v>1</v>
      </c>
      <c r="AG5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23981.037700000001</v>
      </c>
      <c r="AH592" s="34">
        <f>ROUND(Таблица1[[#This Row],[УПКС]]*Таблица1[[#This Row],[Площадь, кв.м]],2)</f>
        <v>3753032.4</v>
      </c>
      <c r="AI592" s="14">
        <f>Таблица1[[#This Row],[Кадастровая стоимость, руб]]/Таблица1[[#This Row],[Действ. КС]]</f>
        <v>1.8150138301844292</v>
      </c>
      <c r="AJ592" s="20" t="s">
        <v>3996</v>
      </c>
      <c r="AK592" s="20" t="s">
        <v>3997</v>
      </c>
      <c r="AL592" s="20" t="s">
        <v>3998</v>
      </c>
      <c r="AM592" s="8" t="s">
        <v>3984</v>
      </c>
      <c r="AN592" s="8" t="s">
        <v>4036</v>
      </c>
      <c r="AO592" s="46" t="s">
        <v>4013</v>
      </c>
    </row>
    <row r="593" spans="1:41" x14ac:dyDescent="0.25">
      <c r="A593" s="1" t="s">
        <v>449</v>
      </c>
      <c r="B593" s="1" t="s">
        <v>21</v>
      </c>
      <c r="C593" s="1" t="s">
        <v>3981</v>
      </c>
      <c r="D593" s="1" t="s">
        <v>1304</v>
      </c>
      <c r="E593" s="16">
        <v>204002000000</v>
      </c>
      <c r="F593" s="16" t="s">
        <v>1005</v>
      </c>
      <c r="G593" s="8" t="s">
        <v>201</v>
      </c>
      <c r="H593" s="1">
        <v>2</v>
      </c>
      <c r="I593" s="1" t="s">
        <v>1351</v>
      </c>
      <c r="J593" s="1">
        <v>202</v>
      </c>
      <c r="K593" s="1" t="s">
        <v>1352</v>
      </c>
      <c r="L593" s="1">
        <v>61001001001</v>
      </c>
      <c r="M593" s="1" t="s">
        <v>1362</v>
      </c>
      <c r="N593" s="8">
        <v>2009</v>
      </c>
      <c r="O593" s="8">
        <v>110.1</v>
      </c>
      <c r="P593" s="8" t="s">
        <v>4009</v>
      </c>
      <c r="Q5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3" s="8" t="s">
        <v>3900</v>
      </c>
      <c r="S593" s="8" t="s">
        <v>1793</v>
      </c>
      <c r="T593" s="8" t="s">
        <v>1382</v>
      </c>
      <c r="V593" s="1" t="s">
        <v>2598</v>
      </c>
      <c r="W593" s="8" t="s">
        <v>2604</v>
      </c>
      <c r="X593" s="19" t="s">
        <v>2818</v>
      </c>
      <c r="AA593" s="20">
        <v>6428875.8200000003</v>
      </c>
      <c r="AB593" s="12">
        <f t="shared" si="9"/>
        <v>26725.06</v>
      </c>
      <c r="AC593" s="17">
        <f>ROUND(1.65586^(2*EXP(-((Таблица1[[#This Row],[Площадь, кв.м]]/200)^2))-1),4)</f>
        <v>1.272</v>
      </c>
      <c r="AD5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93" s="21">
        <v>1</v>
      </c>
      <c r="AG5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33654.333599999998</v>
      </c>
      <c r="AH593" s="34">
        <f>ROUND(Таблица1[[#This Row],[УПКС]]*Таблица1[[#This Row],[Площадь, кв.м]],2)</f>
        <v>3705342.13</v>
      </c>
      <c r="AI593" s="14">
        <f>Таблица1[[#This Row],[Кадастровая стоимость, руб]]/Таблица1[[#This Row],[Действ. КС]]</f>
        <v>0.57635926307252883</v>
      </c>
      <c r="AJ593" s="20" t="s">
        <v>3996</v>
      </c>
      <c r="AK593" s="20" t="s">
        <v>3997</v>
      </c>
      <c r="AL593" s="20" t="s">
        <v>3998</v>
      </c>
      <c r="AM593" s="8" t="s">
        <v>3984</v>
      </c>
      <c r="AN593" s="8" t="s">
        <v>4036</v>
      </c>
      <c r="AO593" s="46" t="s">
        <v>4013</v>
      </c>
    </row>
    <row r="594" spans="1:41" x14ac:dyDescent="0.25">
      <c r="A594" s="1" t="s">
        <v>1039</v>
      </c>
      <c r="B594" s="1" t="s">
        <v>21</v>
      </c>
      <c r="C594" s="1" t="s">
        <v>3981</v>
      </c>
      <c r="D594" s="1" t="s">
        <v>1304</v>
      </c>
      <c r="E594" s="16">
        <v>204002000000</v>
      </c>
      <c r="F594" s="16" t="s">
        <v>1005</v>
      </c>
      <c r="G594" s="8" t="s">
        <v>201</v>
      </c>
      <c r="H594" s="1">
        <v>2</v>
      </c>
      <c r="I594" s="1" t="s">
        <v>1351</v>
      </c>
      <c r="J594" s="1">
        <v>202</v>
      </c>
      <c r="K594" s="1" t="s">
        <v>1352</v>
      </c>
      <c r="L594" s="1">
        <v>61001002001</v>
      </c>
      <c r="M594" s="1" t="s">
        <v>1363</v>
      </c>
      <c r="N594" s="8">
        <v>2007</v>
      </c>
      <c r="O594" s="8">
        <v>166.5</v>
      </c>
      <c r="P594" s="8" t="s">
        <v>4009</v>
      </c>
      <c r="Q5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4" s="8" t="s">
        <v>3900</v>
      </c>
      <c r="S594" s="8" t="s">
        <v>2355</v>
      </c>
      <c r="T594" s="8" t="s">
        <v>1382</v>
      </c>
      <c r="V594" s="1" t="s">
        <v>2598</v>
      </c>
      <c r="W594" s="8" t="s">
        <v>2604</v>
      </c>
      <c r="X594" s="19" t="s">
        <v>2919</v>
      </c>
      <c r="AA594" s="20">
        <v>3499835.52</v>
      </c>
      <c r="AB594" s="12">
        <f t="shared" si="9"/>
        <v>26725.06</v>
      </c>
      <c r="AC594" s="17">
        <f>ROUND(1.65586^(2*EXP(-((Таблица1[[#This Row],[Площадь, кв.м]]/200)^2))-1),4)</f>
        <v>1</v>
      </c>
      <c r="AD5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594" s="21">
        <v>1</v>
      </c>
      <c r="AG5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26190.558799999999</v>
      </c>
      <c r="AH594" s="34">
        <f>ROUND(Таблица1[[#This Row],[УПКС]]*Таблица1[[#This Row],[Площадь, кв.м]],2)</f>
        <v>4360728.04</v>
      </c>
      <c r="AI594" s="14">
        <f>Таблица1[[#This Row],[Кадастровая стоимость, руб]]/Таблица1[[#This Row],[Действ. КС]]</f>
        <v>1.2459808511229693</v>
      </c>
      <c r="AJ594" s="20" t="s">
        <v>3996</v>
      </c>
      <c r="AK594" s="20" t="s">
        <v>3997</v>
      </c>
      <c r="AL594" s="20" t="s">
        <v>3998</v>
      </c>
      <c r="AM594" s="8" t="s">
        <v>3984</v>
      </c>
      <c r="AN594" s="8" t="s">
        <v>4036</v>
      </c>
      <c r="AO594" s="46" t="s">
        <v>4013</v>
      </c>
    </row>
    <row r="595" spans="1:41" x14ac:dyDescent="0.25">
      <c r="A595" s="1" t="s">
        <v>338</v>
      </c>
      <c r="B595" s="1" t="s">
        <v>17</v>
      </c>
      <c r="C595" s="1" t="s">
        <v>3981</v>
      </c>
      <c r="D595" s="1" t="s">
        <v>1304</v>
      </c>
      <c r="E595" s="16">
        <v>204002000000</v>
      </c>
      <c r="F595" s="16" t="s">
        <v>1005</v>
      </c>
      <c r="G595" s="8" t="s">
        <v>201</v>
      </c>
      <c r="H595" s="1">
        <v>2</v>
      </c>
      <c r="I595" s="1" t="s">
        <v>1351</v>
      </c>
      <c r="J595" s="1">
        <v>202</v>
      </c>
      <c r="K595" s="1" t="s">
        <v>1352</v>
      </c>
      <c r="L595" s="1">
        <v>61001005000</v>
      </c>
      <c r="M595" s="1" t="s">
        <v>1358</v>
      </c>
      <c r="N595" s="8">
        <v>2012</v>
      </c>
      <c r="O595" s="8">
        <v>199.6</v>
      </c>
      <c r="P595" s="8" t="s">
        <v>4009</v>
      </c>
      <c r="Q5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5" s="8" t="s">
        <v>3900</v>
      </c>
      <c r="S595" s="8" t="s">
        <v>1684</v>
      </c>
      <c r="T595" s="8" t="s">
        <v>1382</v>
      </c>
      <c r="V595" s="1" t="s">
        <v>2598</v>
      </c>
      <c r="W595" s="8" t="s">
        <v>2604</v>
      </c>
      <c r="X595" s="19" t="s">
        <v>2800</v>
      </c>
      <c r="AA595" s="20">
        <v>3804236.28</v>
      </c>
      <c r="AB595" s="12">
        <f t="shared" si="9"/>
        <v>26725.06</v>
      </c>
      <c r="AC595" s="17">
        <f>ROUND(1.65586^(2*EXP(-((Таблица1[[#This Row],[Площадь, кв.м]]/200)^2))-1),4)</f>
        <v>0.87649999999999995</v>
      </c>
      <c r="AD5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595" s="21">
        <v>1</v>
      </c>
      <c r="AG5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23424.515100000001</v>
      </c>
      <c r="AH595" s="34">
        <f>ROUND(Таблица1[[#This Row],[УПКС]]*Таблица1[[#This Row],[Площадь, кв.м]],2)</f>
        <v>4675533.21</v>
      </c>
      <c r="AI595" s="14">
        <f>Таблица1[[#This Row],[Кадастровая стоимость, руб]]/Таблица1[[#This Row],[Действ. КС]]</f>
        <v>1.2290333370144928</v>
      </c>
      <c r="AJ595" s="20" t="s">
        <v>3996</v>
      </c>
      <c r="AK595" s="20" t="s">
        <v>3997</v>
      </c>
      <c r="AL595" s="20" t="s">
        <v>3998</v>
      </c>
      <c r="AM595" s="8" t="s">
        <v>3984</v>
      </c>
      <c r="AN595" s="8" t="s">
        <v>4036</v>
      </c>
      <c r="AO595" s="46" t="s">
        <v>4013</v>
      </c>
    </row>
    <row r="596" spans="1:41" x14ac:dyDescent="0.25">
      <c r="A596" s="1" t="s">
        <v>619</v>
      </c>
      <c r="B596" s="1" t="s">
        <v>94</v>
      </c>
      <c r="C596" s="1" t="s">
        <v>3981</v>
      </c>
      <c r="D596" s="1" t="s">
        <v>1304</v>
      </c>
      <c r="E596" s="16">
        <v>204002000000</v>
      </c>
      <c r="F596" s="16" t="s">
        <v>1005</v>
      </c>
      <c r="G596" s="8" t="s">
        <v>201</v>
      </c>
      <c r="H596" s="1">
        <v>2</v>
      </c>
      <c r="I596" s="1" t="s">
        <v>1351</v>
      </c>
      <c r="J596" s="1">
        <v>202</v>
      </c>
      <c r="K596" s="1" t="s">
        <v>1352</v>
      </c>
      <c r="L596" s="1">
        <v>61001002000</v>
      </c>
      <c r="M596" s="1" t="s">
        <v>1364</v>
      </c>
      <c r="N596" s="8">
        <v>1964</v>
      </c>
      <c r="O596" s="8">
        <v>54.5</v>
      </c>
      <c r="P596" s="8" t="s">
        <v>4009</v>
      </c>
      <c r="Q5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6" s="8" t="s">
        <v>3900</v>
      </c>
      <c r="S596" s="8" t="s">
        <v>1954</v>
      </c>
      <c r="T596" s="8" t="s">
        <v>1382</v>
      </c>
      <c r="V596" s="1" t="s">
        <v>2598</v>
      </c>
      <c r="W596" s="8" t="s">
        <v>2604</v>
      </c>
      <c r="X596" s="19" t="s">
        <v>2867</v>
      </c>
      <c r="AA596" s="20">
        <v>1038731.85</v>
      </c>
      <c r="AB596" s="12">
        <f t="shared" si="9"/>
        <v>26725.06</v>
      </c>
      <c r="AC596" s="17">
        <f>ROUND(1.65586^(2*EXP(-((Таблица1[[#This Row],[Площадь, кв.м]]/200)^2))-1),4)</f>
        <v>1.5405</v>
      </c>
      <c r="AD5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596" s="21">
        <v>1</v>
      </c>
      <c r="AG5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15232.8833</v>
      </c>
      <c r="AH596" s="34">
        <f>ROUND(Таблица1[[#This Row],[УПКС]]*Таблица1[[#This Row],[Площадь, кв.м]],2)</f>
        <v>830192.14</v>
      </c>
      <c r="AI596" s="14">
        <f>Таблица1[[#This Row],[Кадастровая стоимость, руб]]/Таблица1[[#This Row],[Действ. КС]]</f>
        <v>0.79923624176923047</v>
      </c>
      <c r="AJ596" s="20" t="s">
        <v>3996</v>
      </c>
      <c r="AK596" s="20" t="s">
        <v>3997</v>
      </c>
      <c r="AL596" s="20" t="s">
        <v>3998</v>
      </c>
      <c r="AM596" s="8" t="s">
        <v>3984</v>
      </c>
      <c r="AN596" s="8" t="s">
        <v>4036</v>
      </c>
      <c r="AO596" s="46" t="s">
        <v>4013</v>
      </c>
    </row>
    <row r="597" spans="1:41" x14ac:dyDescent="0.25">
      <c r="A597" s="1" t="s">
        <v>1160</v>
      </c>
      <c r="B597" s="1" t="s">
        <v>427</v>
      </c>
      <c r="C597" s="1" t="s">
        <v>3981</v>
      </c>
      <c r="D597" s="1" t="s">
        <v>1304</v>
      </c>
      <c r="E597" s="16">
        <v>204002000000</v>
      </c>
      <c r="F597" s="16" t="s">
        <v>1005</v>
      </c>
      <c r="G597" s="8" t="s">
        <v>1344</v>
      </c>
      <c r="H597" s="1">
        <v>2</v>
      </c>
      <c r="I597" s="1" t="s">
        <v>1353</v>
      </c>
      <c r="J597" s="1">
        <v>203</v>
      </c>
      <c r="K597" s="1" t="s">
        <v>1354</v>
      </c>
      <c r="L597" s="1">
        <v>61001005000</v>
      </c>
      <c r="M597" s="1" t="s">
        <v>1358</v>
      </c>
      <c r="N597" s="8">
        <v>2010</v>
      </c>
      <c r="O597" s="8">
        <v>63.1</v>
      </c>
      <c r="P597" s="8" t="s">
        <v>4009</v>
      </c>
      <c r="Q5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7" s="8" t="s">
        <v>3900</v>
      </c>
      <c r="S597" s="8" t="s">
        <v>2407</v>
      </c>
      <c r="T597" s="8" t="s">
        <v>1382</v>
      </c>
      <c r="U597" s="18"/>
      <c r="V597" s="1" t="s">
        <v>2598</v>
      </c>
      <c r="W597" s="8" t="s">
        <v>2604</v>
      </c>
      <c r="X597" s="19" t="s">
        <v>2924</v>
      </c>
      <c r="AA597" s="20">
        <v>1202641.83</v>
      </c>
      <c r="AB597" s="12">
        <f t="shared" si="9"/>
        <v>26725.06</v>
      </c>
      <c r="AC597" s="17">
        <f>ROUND(1.65586^(2*EXP(-((Таблица1[[#This Row],[Площадь, кв.м]]/200)^2))-1),4)</f>
        <v>1.5048999999999999</v>
      </c>
      <c r="AD5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97" s="21">
        <v>1</v>
      </c>
      <c r="AG5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39816.357400000001</v>
      </c>
      <c r="AH597" s="34">
        <f>ROUND(Таблица1[[#This Row],[УПКС]]*Таблица1[[#This Row],[Площадь, кв.м]],2)</f>
        <v>2512412.15</v>
      </c>
      <c r="AI597" s="14">
        <f>Таблица1[[#This Row],[Кадастровая стоимость, руб]]/Таблица1[[#This Row],[Действ. КС]]</f>
        <v>2.0890776350262152</v>
      </c>
      <c r="AJ597" s="20" t="s">
        <v>3996</v>
      </c>
      <c r="AK597" s="20" t="s">
        <v>3997</v>
      </c>
      <c r="AL597" s="20" t="s">
        <v>3998</v>
      </c>
      <c r="AM597" s="8" t="s">
        <v>3984</v>
      </c>
      <c r="AN597" s="8" t="s">
        <v>4036</v>
      </c>
      <c r="AO597" s="46" t="s">
        <v>4013</v>
      </c>
    </row>
    <row r="598" spans="1:41" x14ac:dyDescent="0.25">
      <c r="A598" s="1" t="s">
        <v>138</v>
      </c>
      <c r="B598" s="1" t="s">
        <v>17</v>
      </c>
      <c r="C598" s="1" t="s">
        <v>3981</v>
      </c>
      <c r="D598" s="1" t="s">
        <v>1304</v>
      </c>
      <c r="E598" s="16">
        <v>204002000000</v>
      </c>
      <c r="F598" s="16" t="s">
        <v>1005</v>
      </c>
      <c r="G598" s="8" t="s">
        <v>201</v>
      </c>
      <c r="H598" s="1">
        <v>2</v>
      </c>
      <c r="I598" s="1" t="s">
        <v>1351</v>
      </c>
      <c r="J598" s="1">
        <v>202</v>
      </c>
      <c r="K598" s="1" t="s">
        <v>1352</v>
      </c>
      <c r="L598" s="1">
        <v>61001005000</v>
      </c>
      <c r="M598" s="1" t="s">
        <v>1358</v>
      </c>
      <c r="N598" s="8">
        <v>2010</v>
      </c>
      <c r="O598" s="8">
        <v>62.8</v>
      </c>
      <c r="P598" s="8" t="s">
        <v>4009</v>
      </c>
      <c r="Q5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8" s="8" t="s">
        <v>3900</v>
      </c>
      <c r="S598" s="8" t="s">
        <v>1495</v>
      </c>
      <c r="T598" s="8" t="s">
        <v>1382</v>
      </c>
      <c r="V598" s="1" t="s">
        <v>2598</v>
      </c>
      <c r="W598" s="8" t="s">
        <v>2604</v>
      </c>
      <c r="X598" s="19" t="s">
        <v>2743</v>
      </c>
      <c r="AA598" s="20">
        <v>1196924.04</v>
      </c>
      <c r="AB598" s="12">
        <f t="shared" si="9"/>
        <v>26725.06</v>
      </c>
      <c r="AC598" s="17">
        <f>ROUND(1.65586^(2*EXP(-((Таблица1[[#This Row],[Площадь, кв.м]]/200)^2))-1),4)</f>
        <v>1.5062</v>
      </c>
      <c r="AD5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598" s="21">
        <v>1</v>
      </c>
      <c r="AG5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39850.752500000002</v>
      </c>
      <c r="AH598" s="34">
        <f>ROUND(Таблица1[[#This Row],[УПКС]]*Таблица1[[#This Row],[Площадь, кв.м]],2)</f>
        <v>2502627.2599999998</v>
      </c>
      <c r="AI598" s="14">
        <f>Таблица1[[#This Row],[Кадастровая стоимость, руб]]/Таблица1[[#This Row],[Действ. КС]]</f>
        <v>2.0908822752026937</v>
      </c>
      <c r="AJ598" s="20" t="s">
        <v>3996</v>
      </c>
      <c r="AK598" s="20" t="s">
        <v>3997</v>
      </c>
      <c r="AL598" s="20" t="s">
        <v>3998</v>
      </c>
      <c r="AM598" s="8" t="s">
        <v>3984</v>
      </c>
      <c r="AN598" s="8" t="s">
        <v>4036</v>
      </c>
      <c r="AO598" s="46" t="s">
        <v>4013</v>
      </c>
    </row>
    <row r="599" spans="1:41" x14ac:dyDescent="0.25">
      <c r="A599" s="1" t="s">
        <v>973</v>
      </c>
      <c r="B599" s="1" t="s">
        <v>8</v>
      </c>
      <c r="C599" s="1" t="s">
        <v>3981</v>
      </c>
      <c r="D599" s="1" t="s">
        <v>1304</v>
      </c>
      <c r="E599" s="16">
        <v>204002000000</v>
      </c>
      <c r="F599" s="16" t="s">
        <v>1005</v>
      </c>
      <c r="G599" s="8" t="s">
        <v>201</v>
      </c>
      <c r="H599" s="1">
        <v>2</v>
      </c>
      <c r="I599" s="1" t="s">
        <v>1351</v>
      </c>
      <c r="J599" s="1">
        <v>202</v>
      </c>
      <c r="K599" s="1" t="s">
        <v>1352</v>
      </c>
      <c r="L599" s="1">
        <v>61001002001</v>
      </c>
      <c r="M599" s="1" t="s">
        <v>1363</v>
      </c>
      <c r="N599" s="8">
        <v>1990</v>
      </c>
      <c r="O599" s="8">
        <v>125.9</v>
      </c>
      <c r="P599" s="8" t="s">
        <v>4009</v>
      </c>
      <c r="Q5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599" s="8" t="s">
        <v>3900</v>
      </c>
      <c r="S599" s="8" t="s">
        <v>2291</v>
      </c>
      <c r="T599" s="8" t="s">
        <v>1382</v>
      </c>
      <c r="V599" s="1" t="s">
        <v>2598</v>
      </c>
      <c r="W599" s="8" t="s">
        <v>2604</v>
      </c>
      <c r="X599" s="19" t="s">
        <v>2778</v>
      </c>
      <c r="AA599" s="20">
        <v>2399565.87</v>
      </c>
      <c r="AB599" s="12">
        <f t="shared" si="9"/>
        <v>26725.06</v>
      </c>
      <c r="AC599" s="17">
        <f>ROUND(1.65586^(2*EXP(-((Таблица1[[#This Row],[Площадь, кв.м]]/200)^2))-1),4)</f>
        <v>1.1903999999999999</v>
      </c>
      <c r="AD5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5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599" s="21">
        <v>1</v>
      </c>
      <c r="AG5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25450.809099999999</v>
      </c>
      <c r="AH599" s="34">
        <f>ROUND(Таблица1[[#This Row],[УПКС]]*Таблица1[[#This Row],[Площадь, кв.м]],2)</f>
        <v>3204256.87</v>
      </c>
      <c r="AI599" s="14">
        <f>Таблица1[[#This Row],[Кадастровая стоимость, руб]]/Таблица1[[#This Row],[Действ. КС]]</f>
        <v>1.3353485770323945</v>
      </c>
      <c r="AJ599" s="20" t="s">
        <v>3996</v>
      </c>
      <c r="AK599" s="20" t="s">
        <v>3997</v>
      </c>
      <c r="AL599" s="20" t="s">
        <v>3998</v>
      </c>
      <c r="AM599" s="8" t="s">
        <v>3984</v>
      </c>
      <c r="AN599" s="8" t="s">
        <v>4036</v>
      </c>
      <c r="AO599" s="46" t="s">
        <v>4013</v>
      </c>
    </row>
    <row r="600" spans="1:41" x14ac:dyDescent="0.25">
      <c r="A600" s="1" t="s">
        <v>301</v>
      </c>
      <c r="B600" s="1" t="s">
        <v>17</v>
      </c>
      <c r="C600" s="1" t="s">
        <v>3981</v>
      </c>
      <c r="D600" s="1" t="s">
        <v>1304</v>
      </c>
      <c r="E600" s="16">
        <v>204002000000</v>
      </c>
      <c r="F600" s="16" t="s">
        <v>1005</v>
      </c>
      <c r="G600" s="8" t="s">
        <v>201</v>
      </c>
      <c r="H600" s="1">
        <v>2</v>
      </c>
      <c r="I600" s="1" t="s">
        <v>1351</v>
      </c>
      <c r="J600" s="1">
        <v>202</v>
      </c>
      <c r="K600" s="1" t="s">
        <v>1352</v>
      </c>
      <c r="L600" s="1">
        <v>61001005000</v>
      </c>
      <c r="M600" s="1" t="s">
        <v>1358</v>
      </c>
      <c r="N600" s="8">
        <v>2016</v>
      </c>
      <c r="O600" s="8">
        <v>170.6</v>
      </c>
      <c r="P600" s="8" t="s">
        <v>4009</v>
      </c>
      <c r="Q6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0" s="8" t="s">
        <v>3900</v>
      </c>
      <c r="S600" s="8" t="s">
        <v>1648</v>
      </c>
      <c r="T600" s="8" t="s">
        <v>1382</v>
      </c>
      <c r="V600" s="1" t="s">
        <v>2598</v>
      </c>
      <c r="W600" s="8" t="s">
        <v>2604</v>
      </c>
      <c r="X600" s="19" t="s">
        <v>2793</v>
      </c>
      <c r="AA600" s="20">
        <v>3251516.58</v>
      </c>
      <c r="AB600" s="12">
        <f t="shared" si="9"/>
        <v>26725.06</v>
      </c>
      <c r="AC600" s="17">
        <f>ROUND(1.65586^(2*EXP(-((Таблица1[[#This Row],[Площадь, кв.м]]/200)^2))-1),4)</f>
        <v>0.98309999999999997</v>
      </c>
      <c r="AD6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00" s="21">
        <v>1</v>
      </c>
      <c r="AG6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26273.406500000001</v>
      </c>
      <c r="AH600" s="34">
        <f>ROUND(Таблица1[[#This Row],[УПКС]]*Таблица1[[#This Row],[Площадь, кв.м]],2)</f>
        <v>4482243.1500000004</v>
      </c>
      <c r="AI600" s="14">
        <f>Таблица1[[#This Row],[Кадастровая стоимость, руб]]/Таблица1[[#This Row],[Действ. КС]]</f>
        <v>1.3785084712685058</v>
      </c>
      <c r="AJ600" s="20" t="s">
        <v>3996</v>
      </c>
      <c r="AK600" s="20" t="s">
        <v>3997</v>
      </c>
      <c r="AL600" s="20" t="s">
        <v>3998</v>
      </c>
      <c r="AM600" s="8" t="s">
        <v>3984</v>
      </c>
      <c r="AN600" s="8" t="s">
        <v>4036</v>
      </c>
      <c r="AO600" s="46" t="s">
        <v>4013</v>
      </c>
    </row>
    <row r="601" spans="1:41" x14ac:dyDescent="0.25">
      <c r="A601" s="1" t="s">
        <v>1052</v>
      </c>
      <c r="B601" s="1" t="s">
        <v>17</v>
      </c>
      <c r="C601" s="1" t="s">
        <v>3981</v>
      </c>
      <c r="D601" s="1" t="s">
        <v>1304</v>
      </c>
      <c r="E601" s="16">
        <v>204002000000</v>
      </c>
      <c r="F601" s="16" t="s">
        <v>1005</v>
      </c>
      <c r="G601" s="8" t="s">
        <v>201</v>
      </c>
      <c r="H601" s="1">
        <v>2</v>
      </c>
      <c r="I601" s="1" t="s">
        <v>1351</v>
      </c>
      <c r="J601" s="1">
        <v>202</v>
      </c>
      <c r="K601" s="1" t="s">
        <v>1352</v>
      </c>
      <c r="L601" s="1">
        <v>61001002001</v>
      </c>
      <c r="M601" s="1" t="s">
        <v>1363</v>
      </c>
      <c r="N601" s="8">
        <v>1994</v>
      </c>
      <c r="O601" s="8">
        <v>185.7</v>
      </c>
      <c r="P601" s="8" t="s">
        <v>4009</v>
      </c>
      <c r="Q6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1" s="8" t="s">
        <v>3900</v>
      </c>
      <c r="S601" s="8" t="s">
        <v>2368</v>
      </c>
      <c r="T601" s="8" t="s">
        <v>1382</v>
      </c>
      <c r="V601" s="1" t="s">
        <v>2598</v>
      </c>
      <c r="W601" s="8" t="s">
        <v>2604</v>
      </c>
      <c r="X601" s="19" t="s">
        <v>2920</v>
      </c>
      <c r="AA601" s="20">
        <v>2454068.56</v>
      </c>
      <c r="AB601" s="12">
        <f t="shared" si="9"/>
        <v>26725.06</v>
      </c>
      <c r="AC601" s="17">
        <f>ROUND(1.65586^(2*EXP(-((Таблица1[[#This Row],[Площадь, кв.м]]/200)^2))-1),4)</f>
        <v>0.92459999999999998</v>
      </c>
      <c r="AD6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601" s="21">
        <v>1</v>
      </c>
      <c r="AG6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21250.591799999998</v>
      </c>
      <c r="AH601" s="34">
        <f>ROUND(Таблица1[[#This Row],[УПКС]]*Таблица1[[#This Row],[Площадь, кв.м]],2)</f>
        <v>3946234.9</v>
      </c>
      <c r="AI601" s="14">
        <f>Таблица1[[#This Row],[Кадастровая стоимость, руб]]/Таблица1[[#This Row],[Действ. КС]]</f>
        <v>1.6080377558807892</v>
      </c>
      <c r="AJ601" s="20" t="s">
        <v>3996</v>
      </c>
      <c r="AK601" s="20" t="s">
        <v>3997</v>
      </c>
      <c r="AL601" s="20" t="s">
        <v>3998</v>
      </c>
      <c r="AM601" s="8" t="s">
        <v>3984</v>
      </c>
      <c r="AN601" s="8" t="s">
        <v>4036</v>
      </c>
      <c r="AO601" s="46" t="s">
        <v>4013</v>
      </c>
    </row>
    <row r="602" spans="1:41" x14ac:dyDescent="0.25">
      <c r="A602" s="1" t="s">
        <v>990</v>
      </c>
      <c r="B602" s="1" t="s">
        <v>21</v>
      </c>
      <c r="C602" s="1" t="s">
        <v>3981</v>
      </c>
      <c r="D602" s="1" t="s">
        <v>1304</v>
      </c>
      <c r="E602" s="16">
        <v>204002000000</v>
      </c>
      <c r="F602" s="16" t="s">
        <v>1005</v>
      </c>
      <c r="G602" s="8" t="s">
        <v>201</v>
      </c>
      <c r="H602" s="1">
        <v>2</v>
      </c>
      <c r="I602" s="1" t="s">
        <v>1351</v>
      </c>
      <c r="J602" s="1">
        <v>202</v>
      </c>
      <c r="K602" s="1" t="s">
        <v>1352</v>
      </c>
      <c r="L602" s="1">
        <v>61001002000</v>
      </c>
      <c r="M602" s="1" t="s">
        <v>1364</v>
      </c>
      <c r="N602" s="8">
        <v>2008</v>
      </c>
      <c r="O602" s="8">
        <v>133.5</v>
      </c>
      <c r="P602" s="8" t="s">
        <v>4009</v>
      </c>
      <c r="Q6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2" s="8" t="s">
        <v>3900</v>
      </c>
      <c r="S602" s="8" t="s">
        <v>2308</v>
      </c>
      <c r="T602" s="8" t="s">
        <v>1382</v>
      </c>
      <c r="V602" s="1" t="s">
        <v>2598</v>
      </c>
      <c r="W602" s="8" t="s">
        <v>2604</v>
      </c>
      <c r="X602" s="19" t="s">
        <v>2913</v>
      </c>
      <c r="AA602" s="20">
        <v>1546031.07</v>
      </c>
      <c r="AB602" s="12">
        <f t="shared" si="9"/>
        <v>26725.06</v>
      </c>
      <c r="AC602" s="17">
        <f>ROUND(1.65586^(2*EXP(-((Таблица1[[#This Row],[Площадь, кв.м]]/200)^2))-1),4)</f>
        <v>1.1521999999999999</v>
      </c>
      <c r="AD6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602" s="21">
        <v>1</v>
      </c>
      <c r="AG6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30176.7618</v>
      </c>
      <c r="AH602" s="34">
        <f>ROUND(Таблица1[[#This Row],[УПКС]]*Таблица1[[#This Row],[Площадь, кв.м]],2)</f>
        <v>4028597.7</v>
      </c>
      <c r="AI602" s="14">
        <f>Таблица1[[#This Row],[Кадастровая стоимость, руб]]/Таблица1[[#This Row],[Действ. КС]]</f>
        <v>2.6057676188875041</v>
      </c>
      <c r="AJ602" s="20" t="s">
        <v>3996</v>
      </c>
      <c r="AK602" s="20" t="s">
        <v>3997</v>
      </c>
      <c r="AL602" s="20" t="s">
        <v>3998</v>
      </c>
      <c r="AM602" s="8" t="s">
        <v>3984</v>
      </c>
      <c r="AN602" s="8" t="s">
        <v>4036</v>
      </c>
      <c r="AO602" s="46" t="s">
        <v>4013</v>
      </c>
    </row>
    <row r="603" spans="1:41" x14ac:dyDescent="0.25">
      <c r="A603" s="1" t="s">
        <v>675</v>
      </c>
      <c r="B603" s="1" t="s">
        <v>17</v>
      </c>
      <c r="C603" s="1" t="s">
        <v>3981</v>
      </c>
      <c r="D603" s="1" t="s">
        <v>1304</v>
      </c>
      <c r="E603" s="16">
        <v>204002000000</v>
      </c>
      <c r="F603" s="16" t="s">
        <v>1005</v>
      </c>
      <c r="G603" s="8" t="s">
        <v>201</v>
      </c>
      <c r="H603" s="1">
        <v>2</v>
      </c>
      <c r="I603" s="1" t="s">
        <v>1351</v>
      </c>
      <c r="J603" s="1">
        <v>202</v>
      </c>
      <c r="K603" s="1" t="s">
        <v>1352</v>
      </c>
      <c r="L603" s="1">
        <v>61001002001</v>
      </c>
      <c r="M603" s="1" t="s">
        <v>1363</v>
      </c>
      <c r="N603" s="8">
        <v>1961</v>
      </c>
      <c r="O603" s="8">
        <v>62.5</v>
      </c>
      <c r="P603" s="8" t="s">
        <v>4009</v>
      </c>
      <c r="Q6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3" s="8" t="s">
        <v>3900</v>
      </c>
      <c r="S603" s="8" t="s">
        <v>2008</v>
      </c>
      <c r="T603" s="8" t="s">
        <v>1382</v>
      </c>
      <c r="V603" s="1" t="s">
        <v>2598</v>
      </c>
      <c r="W603" s="8" t="s">
        <v>2604</v>
      </c>
      <c r="X603" s="19" t="s">
        <v>2874</v>
      </c>
      <c r="AA603" s="20">
        <v>455575.8</v>
      </c>
      <c r="AB603" s="12">
        <f t="shared" si="9"/>
        <v>26725.06</v>
      </c>
      <c r="AC603" s="17">
        <f>ROUND(1.65586^(2*EXP(-((Таблица1[[#This Row],[Площадь, кв.м]]/200)^2))-1),4)</f>
        <v>1.5075000000000001</v>
      </c>
      <c r="AD6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03" s="21">
        <v>1</v>
      </c>
      <c r="AG6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14100.809800000001</v>
      </c>
      <c r="AH603" s="34">
        <f>ROUND(Таблица1[[#This Row],[УПКС]]*Таблица1[[#This Row],[Площадь, кв.м]],2)</f>
        <v>881300.61</v>
      </c>
      <c r="AI603" s="14">
        <f>Таблица1[[#This Row],[Кадастровая стоимость, руб]]/Таблица1[[#This Row],[Действ. КС]]</f>
        <v>1.9344763483925178</v>
      </c>
      <c r="AJ603" s="20" t="s">
        <v>3996</v>
      </c>
      <c r="AK603" s="20" t="s">
        <v>3997</v>
      </c>
      <c r="AL603" s="20" t="s">
        <v>3998</v>
      </c>
      <c r="AM603" s="8" t="s">
        <v>3984</v>
      </c>
      <c r="AN603" s="8" t="s">
        <v>4036</v>
      </c>
      <c r="AO603" s="46" t="s">
        <v>4013</v>
      </c>
    </row>
    <row r="604" spans="1:41" x14ac:dyDescent="0.25">
      <c r="A604" s="1" t="s">
        <v>521</v>
      </c>
      <c r="B604" s="1" t="s">
        <v>19</v>
      </c>
      <c r="C604" s="1" t="s">
        <v>3981</v>
      </c>
      <c r="D604" s="1" t="s">
        <v>1304</v>
      </c>
      <c r="E604" s="16">
        <v>204002000000</v>
      </c>
      <c r="F604" s="16" t="s">
        <v>1005</v>
      </c>
      <c r="G604" s="8" t="s">
        <v>201</v>
      </c>
      <c r="H604" s="1">
        <v>2</v>
      </c>
      <c r="I604" s="1" t="s">
        <v>1351</v>
      </c>
      <c r="J604" s="1">
        <v>202</v>
      </c>
      <c r="K604" s="1" t="s">
        <v>1352</v>
      </c>
      <c r="L604" s="1">
        <v>61001002001</v>
      </c>
      <c r="M604" s="1" t="s">
        <v>1363</v>
      </c>
      <c r="N604" s="8">
        <v>1951</v>
      </c>
      <c r="O604" s="8">
        <v>38.9</v>
      </c>
      <c r="P604" s="8" t="s">
        <v>4009</v>
      </c>
      <c r="Q6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4" s="8" t="s">
        <v>3900</v>
      </c>
      <c r="S604" s="8" t="s">
        <v>1861</v>
      </c>
      <c r="T604" s="8" t="s">
        <v>1382</v>
      </c>
      <c r="V604" s="1" t="s">
        <v>2598</v>
      </c>
      <c r="W604" s="8" t="s">
        <v>2604</v>
      </c>
      <c r="X604" s="19" t="s">
        <v>2845</v>
      </c>
      <c r="AA604" s="20">
        <v>325854.84999999998</v>
      </c>
      <c r="AB604" s="12">
        <f t="shared" si="9"/>
        <v>26725.06</v>
      </c>
      <c r="AC604" s="17">
        <f>ROUND(1.65586^(2*EXP(-((Таблица1[[#This Row],[Площадь, кв.м]]/200)^2))-1),4)</f>
        <v>1.595</v>
      </c>
      <c r="AD6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604" s="21">
        <v>1</v>
      </c>
      <c r="AG6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13640.470600000001</v>
      </c>
      <c r="AH604" s="34">
        <f>ROUND(Таблица1[[#This Row],[УПКС]]*Таблица1[[#This Row],[Площадь, кв.м]],2)</f>
        <v>530614.31000000006</v>
      </c>
      <c r="AI604" s="14">
        <f>Таблица1[[#This Row],[Кадастровая стоимость, руб]]/Таблица1[[#This Row],[Действ. КС]]</f>
        <v>1.6283762847169532</v>
      </c>
      <c r="AJ604" s="20" t="s">
        <v>3996</v>
      </c>
      <c r="AK604" s="20" t="s">
        <v>3997</v>
      </c>
      <c r="AL604" s="20" t="s">
        <v>3998</v>
      </c>
      <c r="AM604" s="8" t="s">
        <v>3984</v>
      </c>
      <c r="AN604" s="8" t="s">
        <v>4036</v>
      </c>
      <c r="AO604" s="46" t="s">
        <v>4013</v>
      </c>
    </row>
    <row r="605" spans="1:41" x14ac:dyDescent="0.25">
      <c r="A605" s="1" t="s">
        <v>989</v>
      </c>
      <c r="B605" s="1" t="s">
        <v>17</v>
      </c>
      <c r="C605" s="1" t="s">
        <v>3981</v>
      </c>
      <c r="D605" s="1" t="s">
        <v>1304</v>
      </c>
      <c r="E605" s="16">
        <v>204002000000</v>
      </c>
      <c r="F605" s="16" t="s">
        <v>1005</v>
      </c>
      <c r="G605" s="8" t="s">
        <v>201</v>
      </c>
      <c r="H605" s="1">
        <v>2</v>
      </c>
      <c r="I605" s="1" t="s">
        <v>1351</v>
      </c>
      <c r="J605" s="1">
        <v>202</v>
      </c>
      <c r="K605" s="1" t="s">
        <v>1352</v>
      </c>
      <c r="L605" s="1">
        <v>61001002001</v>
      </c>
      <c r="M605" s="1" t="s">
        <v>1363</v>
      </c>
      <c r="N605" s="8">
        <v>1994</v>
      </c>
      <c r="O605" s="8">
        <v>133.5</v>
      </c>
      <c r="P605" s="8" t="s">
        <v>4009</v>
      </c>
      <c r="Q6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5" s="8" t="s">
        <v>3900</v>
      </c>
      <c r="S605" s="8" t="s">
        <v>2307</v>
      </c>
      <c r="T605" s="8" t="s">
        <v>1382</v>
      </c>
      <c r="V605" s="1" t="s">
        <v>2598</v>
      </c>
      <c r="W605" s="8" t="s">
        <v>2604</v>
      </c>
      <c r="X605" s="19" t="s">
        <v>2912</v>
      </c>
      <c r="AA605" s="20">
        <v>1763881.07</v>
      </c>
      <c r="AB605" s="12">
        <f t="shared" si="9"/>
        <v>26725.06</v>
      </c>
      <c r="AC605" s="17">
        <f>ROUND(1.65586^(2*EXP(-((Таблица1[[#This Row],[Площадь, кв.м]]/200)^2))-1),4)</f>
        <v>1.1521999999999999</v>
      </c>
      <c r="AD6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605" s="21">
        <v>1</v>
      </c>
      <c r="AG6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26481.6482</v>
      </c>
      <c r="AH605" s="34">
        <f>ROUND(Таблица1[[#This Row],[УПКС]]*Таблица1[[#This Row],[Площадь, кв.м]],2)</f>
        <v>3535300.03</v>
      </c>
      <c r="AI605" s="14">
        <f>Таблица1[[#This Row],[Кадастровая стоимость, руб]]/Таблица1[[#This Row],[Действ. КС]]</f>
        <v>2.0042734683920611</v>
      </c>
      <c r="AJ605" s="20" t="s">
        <v>3996</v>
      </c>
      <c r="AK605" s="20" t="s">
        <v>3997</v>
      </c>
      <c r="AL605" s="20" t="s">
        <v>3998</v>
      </c>
      <c r="AM605" s="8" t="s">
        <v>3984</v>
      </c>
      <c r="AN605" s="8" t="s">
        <v>4036</v>
      </c>
      <c r="AO605" s="46" t="s">
        <v>4013</v>
      </c>
    </row>
    <row r="606" spans="1:41" x14ac:dyDescent="0.25">
      <c r="A606" s="1" t="s">
        <v>1003</v>
      </c>
      <c r="B606" s="1" t="s">
        <v>21</v>
      </c>
      <c r="C606" s="1" t="s">
        <v>3981</v>
      </c>
      <c r="D606" s="1" t="s">
        <v>1304</v>
      </c>
      <c r="E606" s="16">
        <v>204002000000</v>
      </c>
      <c r="F606" s="16" t="s">
        <v>1005</v>
      </c>
      <c r="G606" s="8" t="s">
        <v>201</v>
      </c>
      <c r="H606" s="1">
        <v>2</v>
      </c>
      <c r="I606" s="1" t="s">
        <v>1351</v>
      </c>
      <c r="J606" s="1">
        <v>202</v>
      </c>
      <c r="K606" s="1" t="s">
        <v>1352</v>
      </c>
      <c r="L606" s="1">
        <v>61001002000</v>
      </c>
      <c r="M606" s="1" t="s">
        <v>1364</v>
      </c>
      <c r="N606" s="8">
        <v>2009</v>
      </c>
      <c r="O606" s="8">
        <v>139.4</v>
      </c>
      <c r="P606" s="8" t="s">
        <v>4009</v>
      </c>
      <c r="Q6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6" s="8" t="s">
        <v>3900</v>
      </c>
      <c r="S606" s="8" t="s">
        <v>2321</v>
      </c>
      <c r="T606" s="8" t="s">
        <v>1382</v>
      </c>
      <c r="V606" s="1" t="s">
        <v>2598</v>
      </c>
      <c r="W606" s="8" t="s">
        <v>2604</v>
      </c>
      <c r="X606" s="19" t="s">
        <v>2915</v>
      </c>
      <c r="AA606" s="20">
        <v>1659200.8</v>
      </c>
      <c r="AB606" s="12">
        <f t="shared" si="9"/>
        <v>26725.06</v>
      </c>
      <c r="AC606" s="17">
        <f>ROUND(1.65586^(2*EXP(-((Таблица1[[#This Row],[Площадь, кв.м]]/200)^2))-1),4)</f>
        <v>1.1232</v>
      </c>
      <c r="AD6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606" s="21">
        <v>1</v>
      </c>
      <c r="AG6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29717.411499999998</v>
      </c>
      <c r="AH606" s="34">
        <f>ROUND(Таблица1[[#This Row],[УПКС]]*Таблица1[[#This Row],[Площадь, кв.м]],2)</f>
        <v>4142607.16</v>
      </c>
      <c r="AI606" s="14">
        <f>Таблица1[[#This Row],[Кадастровая стоимость, руб]]/Таблица1[[#This Row],[Действ. КС]]</f>
        <v>2.4967485309794935</v>
      </c>
      <c r="AJ606" s="20" t="s">
        <v>3996</v>
      </c>
      <c r="AK606" s="20" t="s">
        <v>3997</v>
      </c>
      <c r="AL606" s="20" t="s">
        <v>3998</v>
      </c>
      <c r="AM606" s="8" t="s">
        <v>3984</v>
      </c>
      <c r="AN606" s="8" t="s">
        <v>4036</v>
      </c>
      <c r="AO606" s="46" t="s">
        <v>4013</v>
      </c>
    </row>
    <row r="607" spans="1:41" x14ac:dyDescent="0.25">
      <c r="A607" s="1" t="s">
        <v>698</v>
      </c>
      <c r="B607" s="1" t="s">
        <v>17</v>
      </c>
      <c r="C607" s="1" t="s">
        <v>3981</v>
      </c>
      <c r="D607" s="1" t="s">
        <v>1304</v>
      </c>
      <c r="E607" s="16">
        <v>204002000000</v>
      </c>
      <c r="F607" s="16" t="s">
        <v>1005</v>
      </c>
      <c r="G607" s="8" t="s">
        <v>201</v>
      </c>
      <c r="H607" s="1">
        <v>2</v>
      </c>
      <c r="I607" s="1" t="s">
        <v>1351</v>
      </c>
      <c r="J607" s="1">
        <v>202</v>
      </c>
      <c r="K607" s="1" t="s">
        <v>1352</v>
      </c>
      <c r="L607" s="1">
        <v>61001002000</v>
      </c>
      <c r="M607" s="1" t="s">
        <v>1364</v>
      </c>
      <c r="N607" s="8">
        <v>2003</v>
      </c>
      <c r="O607" s="8">
        <v>65.099999999999994</v>
      </c>
      <c r="P607" s="8" t="s">
        <v>4009</v>
      </c>
      <c r="Q6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7" s="8" t="s">
        <v>3900</v>
      </c>
      <c r="S607" s="8" t="s">
        <v>2028</v>
      </c>
      <c r="T607" s="8" t="s">
        <v>1382</v>
      </c>
      <c r="V607" s="1" t="s">
        <v>2598</v>
      </c>
      <c r="W607" s="8" t="s">
        <v>2604</v>
      </c>
      <c r="X607" s="19" t="s">
        <v>2875</v>
      </c>
      <c r="AA607" s="20">
        <v>754730.49</v>
      </c>
      <c r="AB607" s="12">
        <f t="shared" si="9"/>
        <v>26725.06</v>
      </c>
      <c r="AC607" s="17">
        <f>ROUND(1.65586^(2*EXP(-((Таблица1[[#This Row],[Площадь, кв.м]]/200)^2))-1),4)</f>
        <v>1.4962</v>
      </c>
      <c r="AD6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607" s="21">
        <v>1</v>
      </c>
      <c r="AG6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37986.733</v>
      </c>
      <c r="AH607" s="34">
        <f>ROUND(Таблица1[[#This Row],[УПКС]]*Таблица1[[#This Row],[Площадь, кв.м]],2)</f>
        <v>2472936.3199999998</v>
      </c>
      <c r="AI607" s="14">
        <f>Таблица1[[#This Row],[Кадастровая стоимость, руб]]/Таблица1[[#This Row],[Действ. КС]]</f>
        <v>3.2765819756400725</v>
      </c>
      <c r="AJ607" s="20" t="s">
        <v>3996</v>
      </c>
      <c r="AK607" s="20" t="s">
        <v>3997</v>
      </c>
      <c r="AL607" s="20" t="s">
        <v>3998</v>
      </c>
      <c r="AM607" s="8" t="s">
        <v>3984</v>
      </c>
      <c r="AN607" s="8" t="s">
        <v>4036</v>
      </c>
      <c r="AO607" s="46" t="s">
        <v>4013</v>
      </c>
    </row>
    <row r="608" spans="1:41" x14ac:dyDescent="0.25">
      <c r="A608" s="1" t="s">
        <v>1033</v>
      </c>
      <c r="B608" s="1" t="s">
        <v>17</v>
      </c>
      <c r="C608" s="1" t="s">
        <v>3981</v>
      </c>
      <c r="D608" s="1" t="s">
        <v>1304</v>
      </c>
      <c r="E608" s="16">
        <v>204002000000</v>
      </c>
      <c r="F608" s="16" t="s">
        <v>1005</v>
      </c>
      <c r="G608" s="8" t="s">
        <v>201</v>
      </c>
      <c r="H608" s="1">
        <v>2</v>
      </c>
      <c r="I608" s="1" t="s">
        <v>1351</v>
      </c>
      <c r="J608" s="1">
        <v>202</v>
      </c>
      <c r="K608" s="1" t="s">
        <v>1352</v>
      </c>
      <c r="L608" s="1">
        <v>61001002001</v>
      </c>
      <c r="M608" s="1" t="s">
        <v>1363</v>
      </c>
      <c r="N608" s="8">
        <v>1995</v>
      </c>
      <c r="O608" s="8">
        <v>161.69999999999999</v>
      </c>
      <c r="P608" s="8" t="s">
        <v>4009</v>
      </c>
      <c r="Q6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8" s="8" t="s">
        <v>3900</v>
      </c>
      <c r="S608" s="8" t="s">
        <v>2349</v>
      </c>
      <c r="T608" s="8" t="s">
        <v>1382</v>
      </c>
      <c r="V608" s="1" t="s">
        <v>2598</v>
      </c>
      <c r="W608" s="8" t="s">
        <v>2604</v>
      </c>
      <c r="X608" s="19" t="s">
        <v>2918</v>
      </c>
      <c r="AA608" s="20">
        <v>2233588.7200000002</v>
      </c>
      <c r="AB608" s="12">
        <f t="shared" si="9"/>
        <v>26725.06</v>
      </c>
      <c r="AC608" s="17">
        <f>ROUND(1.65586^(2*EXP(-((Таблица1[[#This Row],[Площадь, кв.м]]/200)^2))-1),4)</f>
        <v>1.0205</v>
      </c>
      <c r="AD6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608" s="21">
        <v>1</v>
      </c>
      <c r="AG6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23727.443599999999</v>
      </c>
      <c r="AH608" s="34">
        <f>ROUND(Таблица1[[#This Row],[УПКС]]*Таблица1[[#This Row],[Площадь, кв.м]],2)</f>
        <v>3836727.63</v>
      </c>
      <c r="AI608" s="14">
        <f>Таблица1[[#This Row],[Кадастровая стоимость, руб]]/Таблица1[[#This Row],[Действ. КС]]</f>
        <v>1.7177413172108067</v>
      </c>
      <c r="AJ608" s="20" t="s">
        <v>3996</v>
      </c>
      <c r="AK608" s="20" t="s">
        <v>3997</v>
      </c>
      <c r="AL608" s="20" t="s">
        <v>3998</v>
      </c>
      <c r="AM608" s="8" t="s">
        <v>3984</v>
      </c>
      <c r="AN608" s="8" t="s">
        <v>4036</v>
      </c>
      <c r="AO608" s="46" t="s">
        <v>4013</v>
      </c>
    </row>
    <row r="609" spans="1:41" x14ac:dyDescent="0.25">
      <c r="A609" s="1" t="s">
        <v>1018</v>
      </c>
      <c r="B609" s="1" t="s">
        <v>17</v>
      </c>
      <c r="C609" s="1" t="s">
        <v>3981</v>
      </c>
      <c r="D609" s="1" t="s">
        <v>1304</v>
      </c>
      <c r="E609" s="16">
        <v>204002000000</v>
      </c>
      <c r="F609" s="16" t="s">
        <v>1005</v>
      </c>
      <c r="G609" s="8" t="s">
        <v>201</v>
      </c>
      <c r="H609" s="1">
        <v>2</v>
      </c>
      <c r="I609" s="1" t="s">
        <v>1351</v>
      </c>
      <c r="J609" s="1">
        <v>202</v>
      </c>
      <c r="K609" s="1" t="s">
        <v>1352</v>
      </c>
      <c r="L609" s="1">
        <v>61001002001</v>
      </c>
      <c r="M609" s="1" t="s">
        <v>1363</v>
      </c>
      <c r="N609" s="8">
        <v>1994</v>
      </c>
      <c r="O609" s="8">
        <v>148.5</v>
      </c>
      <c r="P609" s="8" t="s">
        <v>4009</v>
      </c>
      <c r="Q6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09" s="8" t="s">
        <v>3900</v>
      </c>
      <c r="S609" s="8" t="s">
        <v>2335</v>
      </c>
      <c r="T609" s="8" t="s">
        <v>1382</v>
      </c>
      <c r="V609" s="1" t="s">
        <v>2598</v>
      </c>
      <c r="W609" s="8" t="s">
        <v>2604</v>
      </c>
      <c r="X609" s="19" t="s">
        <v>2903</v>
      </c>
      <c r="AA609" s="20">
        <v>1962069.95</v>
      </c>
      <c r="AB609" s="12">
        <f t="shared" si="9"/>
        <v>26725.06</v>
      </c>
      <c r="AC609" s="17">
        <f>ROUND(1.65586^(2*EXP(-((Таблица1[[#This Row],[Площадь, кв.м]]/200)^2))-1),4)</f>
        <v>1.0799000000000001</v>
      </c>
      <c r="AD6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609" s="21">
        <v>1</v>
      </c>
      <c r="AG6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24819.937399999999</v>
      </c>
      <c r="AH609" s="34">
        <f>ROUND(Таблица1[[#This Row],[УПКС]]*Таблица1[[#This Row],[Площадь, кв.м]],2)</f>
        <v>3685760.7</v>
      </c>
      <c r="AI609" s="14">
        <f>Таблица1[[#This Row],[Кадастровая стоимость, руб]]/Таблица1[[#This Row],[Действ. КС]]</f>
        <v>1.8785062683417584</v>
      </c>
      <c r="AJ609" s="20" t="s">
        <v>3996</v>
      </c>
      <c r="AK609" s="20" t="s">
        <v>3997</v>
      </c>
      <c r="AL609" s="20" t="s">
        <v>3998</v>
      </c>
      <c r="AM609" s="8" t="s">
        <v>3984</v>
      </c>
      <c r="AN609" s="8" t="s">
        <v>4036</v>
      </c>
      <c r="AO609" s="46" t="s">
        <v>4013</v>
      </c>
    </row>
    <row r="610" spans="1:41" x14ac:dyDescent="0.25">
      <c r="A610" s="1" t="s">
        <v>959</v>
      </c>
      <c r="B610" s="1" t="s">
        <v>17</v>
      </c>
      <c r="C610" s="1" t="s">
        <v>3981</v>
      </c>
      <c r="D610" s="1" t="s">
        <v>1304</v>
      </c>
      <c r="E610" s="16">
        <v>204002000000</v>
      </c>
      <c r="F610" s="16" t="s">
        <v>1005</v>
      </c>
      <c r="G610" s="8" t="s">
        <v>201</v>
      </c>
      <c r="H610" s="1">
        <v>2</v>
      </c>
      <c r="I610" s="1" t="s">
        <v>1351</v>
      </c>
      <c r="J610" s="1">
        <v>202</v>
      </c>
      <c r="K610" s="1" t="s">
        <v>1352</v>
      </c>
      <c r="L610" s="1">
        <v>61001002001</v>
      </c>
      <c r="M610" s="1" t="s">
        <v>1363</v>
      </c>
      <c r="N610" s="8">
        <v>1969</v>
      </c>
      <c r="O610" s="8">
        <v>119.2</v>
      </c>
      <c r="P610" s="8" t="s">
        <v>4009</v>
      </c>
      <c r="Q6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0" s="8" t="s">
        <v>3900</v>
      </c>
      <c r="S610" s="8" t="s">
        <v>2277</v>
      </c>
      <c r="T610" s="8" t="s">
        <v>1382</v>
      </c>
      <c r="V610" s="1" t="s">
        <v>2598</v>
      </c>
      <c r="W610" s="8" t="s">
        <v>2604</v>
      </c>
      <c r="X610" s="19" t="s">
        <v>2779</v>
      </c>
      <c r="AA610" s="20">
        <v>859058.73</v>
      </c>
      <c r="AB610" s="12">
        <f t="shared" si="9"/>
        <v>26725.06</v>
      </c>
      <c r="AC610" s="17">
        <f>ROUND(1.65586^(2*EXP(-((Таблица1[[#This Row],[Площадь, кв.м]]/200)^2))-1),4)</f>
        <v>1.2248000000000001</v>
      </c>
      <c r="AD6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0.39</v>
      </c>
      <c r="AF610" s="21">
        <v>1</v>
      </c>
      <c r="AG6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12765.812900000001</v>
      </c>
      <c r="AH610" s="34">
        <f>ROUND(Таблица1[[#This Row],[УПКС]]*Таблица1[[#This Row],[Площадь, кв.м]],2)</f>
        <v>1521684.9</v>
      </c>
      <c r="AI610" s="14">
        <f>Таблица1[[#This Row],[Кадастровая стоимость, руб]]/Таблица1[[#This Row],[Действ. КС]]</f>
        <v>1.7713397778985378</v>
      </c>
      <c r="AJ610" s="20" t="s">
        <v>3996</v>
      </c>
      <c r="AK610" s="20" t="s">
        <v>3997</v>
      </c>
      <c r="AL610" s="20" t="s">
        <v>3998</v>
      </c>
      <c r="AM610" s="8" t="s">
        <v>3984</v>
      </c>
      <c r="AN610" s="8" t="s">
        <v>4036</v>
      </c>
      <c r="AO610" s="46" t="s">
        <v>4013</v>
      </c>
    </row>
    <row r="611" spans="1:41" x14ac:dyDescent="0.25">
      <c r="A611" s="1" t="s">
        <v>550</v>
      </c>
      <c r="B611" s="1" t="s">
        <v>17</v>
      </c>
      <c r="C611" s="1" t="s">
        <v>3981</v>
      </c>
      <c r="D611" s="1" t="s">
        <v>1296</v>
      </c>
      <c r="E611" s="16">
        <v>204002000000</v>
      </c>
      <c r="F611" s="16" t="s">
        <v>1005</v>
      </c>
      <c r="G611" s="8" t="s">
        <v>201</v>
      </c>
      <c r="H611" s="1">
        <v>2</v>
      </c>
      <c r="I611" s="1" t="s">
        <v>1351</v>
      </c>
      <c r="J611" s="1">
        <v>202</v>
      </c>
      <c r="K611" s="1" t="s">
        <v>1352</v>
      </c>
      <c r="L611" s="1">
        <v>61001002001</v>
      </c>
      <c r="M611" s="1" t="s">
        <v>1363</v>
      </c>
      <c r="N611" s="8">
        <v>1953</v>
      </c>
      <c r="O611" s="8">
        <v>43.8</v>
      </c>
      <c r="P611" s="8" t="s">
        <v>4009</v>
      </c>
      <c r="Q6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1" s="8" t="s">
        <v>3900</v>
      </c>
      <c r="S611" s="8" t="s">
        <v>1888</v>
      </c>
      <c r="T611" s="8" t="s">
        <v>1382</v>
      </c>
      <c r="U611" s="18"/>
      <c r="V611" s="1" t="s">
        <v>2598</v>
      </c>
      <c r="W611" s="8" t="s">
        <v>2604</v>
      </c>
      <c r="X611" s="19" t="s">
        <v>2856</v>
      </c>
      <c r="AA611" s="20">
        <v>366900.83</v>
      </c>
      <c r="AB611" s="12">
        <f t="shared" si="9"/>
        <v>26725.06</v>
      </c>
      <c r="AC611" s="17">
        <f>ROUND(1.65586^(2*EXP(-((Таблица1[[#This Row],[Площадь, кв.м]]/200)^2))-1),4)</f>
        <v>1.5794999999999999</v>
      </c>
      <c r="AD6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11" s="21">
        <v>1</v>
      </c>
      <c r="AG6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13930.036599999999</v>
      </c>
      <c r="AH611" s="34">
        <f>ROUND(Таблица1[[#This Row],[УПКС]]*Таблица1[[#This Row],[Площадь, кв.м]],2)</f>
        <v>610135.6</v>
      </c>
      <c r="AI611" s="14">
        <f>Таблица1[[#This Row],[Кадастровая стоимость, руб]]/Таблица1[[#This Row],[Действ. КС]]</f>
        <v>1.6629441803116116</v>
      </c>
      <c r="AJ611" s="20" t="s">
        <v>3996</v>
      </c>
      <c r="AK611" s="20" t="s">
        <v>3997</v>
      </c>
      <c r="AL611" s="20" t="s">
        <v>3998</v>
      </c>
      <c r="AM611" s="8" t="s">
        <v>3984</v>
      </c>
      <c r="AN611" s="8" t="s">
        <v>4036</v>
      </c>
      <c r="AO611" s="46" t="s">
        <v>4013</v>
      </c>
    </row>
    <row r="612" spans="1:41" x14ac:dyDescent="0.25">
      <c r="A612" s="1" t="s">
        <v>991</v>
      </c>
      <c r="B612" s="1" t="s">
        <v>17</v>
      </c>
      <c r="C612" s="1" t="s">
        <v>3981</v>
      </c>
      <c r="D612" s="1" t="s">
        <v>1296</v>
      </c>
      <c r="E612" s="16">
        <v>204002000000</v>
      </c>
      <c r="F612" s="16" t="s">
        <v>1005</v>
      </c>
      <c r="G612" s="8" t="s">
        <v>201</v>
      </c>
      <c r="H612" s="1">
        <v>2</v>
      </c>
      <c r="I612" s="1" t="s">
        <v>1351</v>
      </c>
      <c r="J612" s="1">
        <v>202</v>
      </c>
      <c r="K612" s="1" t="s">
        <v>1352</v>
      </c>
      <c r="L612" s="1">
        <v>61001002001</v>
      </c>
      <c r="M612" s="1" t="s">
        <v>1363</v>
      </c>
      <c r="N612" s="8">
        <v>1991</v>
      </c>
      <c r="O612" s="8">
        <v>134.19999999999999</v>
      </c>
      <c r="P612" s="8" t="s">
        <v>4009</v>
      </c>
      <c r="Q6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2" s="8" t="s">
        <v>3900</v>
      </c>
      <c r="S612" s="8" t="s">
        <v>2309</v>
      </c>
      <c r="T612" s="8" t="s">
        <v>1382</v>
      </c>
      <c r="V612" s="1" t="s">
        <v>2598</v>
      </c>
      <c r="W612" s="8" t="s">
        <v>2604</v>
      </c>
      <c r="X612" s="19" t="s">
        <v>2789</v>
      </c>
      <c r="AA612" s="20">
        <v>1531339.44</v>
      </c>
      <c r="AB612" s="12">
        <f t="shared" si="9"/>
        <v>26725.06</v>
      </c>
      <c r="AC612" s="17">
        <f>ROUND(1.65586^(2*EXP(-((Таблица1[[#This Row],[Площадь, кв.м]]/200)^2))-1),4)</f>
        <v>1.1487000000000001</v>
      </c>
      <c r="AD6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612" s="21">
        <v>1</v>
      </c>
      <c r="AG6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25173.242699999999</v>
      </c>
      <c r="AH612" s="34">
        <f>ROUND(Таблица1[[#This Row],[УПКС]]*Таблица1[[#This Row],[Площадь, кв.м]],2)</f>
        <v>3378249.17</v>
      </c>
      <c r="AI612" s="14">
        <f>Таблица1[[#This Row],[Кадастровая стоимость, руб]]/Таблица1[[#This Row],[Действ. КС]]</f>
        <v>2.2060746832198093</v>
      </c>
      <c r="AJ612" s="20" t="s">
        <v>3996</v>
      </c>
      <c r="AK612" s="20" t="s">
        <v>3997</v>
      </c>
      <c r="AL612" s="20" t="s">
        <v>3998</v>
      </c>
      <c r="AM612" s="8" t="s">
        <v>3984</v>
      </c>
      <c r="AN612" s="8" t="s">
        <v>4036</v>
      </c>
      <c r="AO612" s="46" t="s">
        <v>4013</v>
      </c>
    </row>
    <row r="613" spans="1:41" x14ac:dyDescent="0.25">
      <c r="A613" s="1" t="s">
        <v>532</v>
      </c>
      <c r="B613" s="1" t="s">
        <v>17</v>
      </c>
      <c r="C613" s="1" t="s">
        <v>3981</v>
      </c>
      <c r="D613" s="1" t="s">
        <v>1296</v>
      </c>
      <c r="E613" s="16">
        <v>204002000000</v>
      </c>
      <c r="F613" s="16" t="s">
        <v>1005</v>
      </c>
      <c r="G613" s="8" t="s">
        <v>201</v>
      </c>
      <c r="H613" s="1">
        <v>2</v>
      </c>
      <c r="I613" s="1" t="s">
        <v>1351</v>
      </c>
      <c r="J613" s="1">
        <v>202</v>
      </c>
      <c r="K613" s="1" t="s">
        <v>1352</v>
      </c>
      <c r="L613" s="1">
        <v>61001002001</v>
      </c>
      <c r="M613" s="1" t="s">
        <v>1363</v>
      </c>
      <c r="N613" s="8">
        <v>1955</v>
      </c>
      <c r="O613" s="8">
        <v>39.9</v>
      </c>
      <c r="P613" s="8" t="s">
        <v>4009</v>
      </c>
      <c r="Q6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3" s="8" t="s">
        <v>3900</v>
      </c>
      <c r="S613" s="8" t="s">
        <v>1871</v>
      </c>
      <c r="T613" s="8" t="s">
        <v>1382</v>
      </c>
      <c r="U613" s="18"/>
      <c r="V613" s="1" t="s">
        <v>2598</v>
      </c>
      <c r="W613" s="8" t="s">
        <v>2604</v>
      </c>
      <c r="X613" s="19" t="s">
        <v>2850</v>
      </c>
      <c r="AA613" s="20">
        <v>334231.58</v>
      </c>
      <c r="AB613" s="12">
        <f t="shared" si="9"/>
        <v>26725.06</v>
      </c>
      <c r="AC613" s="17">
        <f>ROUND(1.65586^(2*EXP(-((Таблица1[[#This Row],[Площадь, кв.м]]/200)^2))-1),4)</f>
        <v>1.5920000000000001</v>
      </c>
      <c r="AD6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13" s="21">
        <v>1</v>
      </c>
      <c r="AG6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14040.2775</v>
      </c>
      <c r="AH613" s="34">
        <f>ROUND(Таблица1[[#This Row],[УПКС]]*Таблица1[[#This Row],[Площадь, кв.м]],2)</f>
        <v>560207.06999999995</v>
      </c>
      <c r="AI613" s="14">
        <f>Таблица1[[#This Row],[Кадастровая стоимость, руб]]/Таблица1[[#This Row],[Действ. КС]]</f>
        <v>1.6761045440409907</v>
      </c>
      <c r="AJ613" s="20" t="s">
        <v>3996</v>
      </c>
      <c r="AK613" s="20" t="s">
        <v>3997</v>
      </c>
      <c r="AL613" s="20" t="s">
        <v>3998</v>
      </c>
      <c r="AM613" s="8" t="s">
        <v>3984</v>
      </c>
      <c r="AN613" s="8" t="s">
        <v>4036</v>
      </c>
      <c r="AO613" s="46" t="s">
        <v>4013</v>
      </c>
    </row>
    <row r="614" spans="1:41" x14ac:dyDescent="0.25">
      <c r="A614" s="1" t="s">
        <v>706</v>
      </c>
      <c r="B614" s="1" t="s">
        <v>21</v>
      </c>
      <c r="C614" s="1" t="s">
        <v>3981</v>
      </c>
      <c r="D614" s="1" t="s">
        <v>1296</v>
      </c>
      <c r="E614" s="16">
        <v>204002000000</v>
      </c>
      <c r="F614" s="16" t="s">
        <v>1005</v>
      </c>
      <c r="G614" s="8" t="s">
        <v>201</v>
      </c>
      <c r="H614" s="1">
        <v>2</v>
      </c>
      <c r="I614" s="1" t="s">
        <v>1351</v>
      </c>
      <c r="J614" s="1">
        <v>202</v>
      </c>
      <c r="K614" s="1" t="s">
        <v>1352</v>
      </c>
      <c r="L614" s="1">
        <v>61001002001</v>
      </c>
      <c r="M614" s="1" t="s">
        <v>1363</v>
      </c>
      <c r="N614" s="8">
        <v>1960</v>
      </c>
      <c r="O614" s="8">
        <v>65.599999999999994</v>
      </c>
      <c r="P614" s="8" t="s">
        <v>4009</v>
      </c>
      <c r="Q6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4" s="8" t="s">
        <v>3900</v>
      </c>
      <c r="S614" s="8" t="s">
        <v>2035</v>
      </c>
      <c r="T614" s="8" t="s">
        <v>1382</v>
      </c>
      <c r="V614" s="1" t="s">
        <v>2598</v>
      </c>
      <c r="W614" s="8" t="s">
        <v>2604</v>
      </c>
      <c r="X614" s="19" t="s">
        <v>2876</v>
      </c>
      <c r="AA614" s="20">
        <v>478172.36</v>
      </c>
      <c r="AB614" s="12">
        <f t="shared" si="9"/>
        <v>26725.06</v>
      </c>
      <c r="AC614" s="17">
        <f>ROUND(1.65586^(2*EXP(-((Таблица1[[#This Row],[Площадь, кв.м]]/200)^2))-1),4)</f>
        <v>1.494</v>
      </c>
      <c r="AD6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14" s="21">
        <v>1</v>
      </c>
      <c r="AG6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13974.5339</v>
      </c>
      <c r="AH614" s="34">
        <f>ROUND(Таблица1[[#This Row],[УПКС]]*Таблица1[[#This Row],[Площадь, кв.м]],2)</f>
        <v>916729.42</v>
      </c>
      <c r="AI614" s="14">
        <f>Таблица1[[#This Row],[Кадастровая стоимость, руб]]/Таблица1[[#This Row],[Действ. КС]]</f>
        <v>1.9171526769134044</v>
      </c>
      <c r="AJ614" s="20" t="s">
        <v>3996</v>
      </c>
      <c r="AK614" s="20" t="s">
        <v>3997</v>
      </c>
      <c r="AL614" s="20" t="s">
        <v>3998</v>
      </c>
      <c r="AM614" s="8" t="s">
        <v>3984</v>
      </c>
      <c r="AN614" s="8" t="s">
        <v>4036</v>
      </c>
      <c r="AO614" s="46" t="s">
        <v>4013</v>
      </c>
    </row>
    <row r="615" spans="1:41" x14ac:dyDescent="0.25">
      <c r="A615" s="1" t="s">
        <v>75</v>
      </c>
      <c r="B615" s="1" t="s">
        <v>56</v>
      </c>
      <c r="C615" s="1" t="s">
        <v>3981</v>
      </c>
      <c r="D615" s="1" t="s">
        <v>1296</v>
      </c>
      <c r="E615" s="16">
        <v>204002000000</v>
      </c>
      <c r="F615" s="16" t="s">
        <v>1005</v>
      </c>
      <c r="G615" s="8" t="s">
        <v>1338</v>
      </c>
      <c r="H615" s="1">
        <v>2</v>
      </c>
      <c r="I615" s="1" t="s">
        <v>1349</v>
      </c>
      <c r="J615" s="1">
        <v>201</v>
      </c>
      <c r="K615" s="1" t="s">
        <v>1350</v>
      </c>
      <c r="L615" s="1">
        <v>61001002001</v>
      </c>
      <c r="M615" s="1" t="s">
        <v>1363</v>
      </c>
      <c r="N615" s="8">
        <v>1941</v>
      </c>
      <c r="O615" s="8">
        <v>70.599999999999994</v>
      </c>
      <c r="P615" s="8" t="s">
        <v>4009</v>
      </c>
      <c r="Q6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5" s="8" t="s">
        <v>3900</v>
      </c>
      <c r="S615" s="8" t="s">
        <v>1441</v>
      </c>
      <c r="T615" s="8" t="s">
        <v>1382</v>
      </c>
      <c r="U615" s="18"/>
      <c r="V615" s="1" t="s">
        <v>2598</v>
      </c>
      <c r="W615" s="8" t="s">
        <v>2604</v>
      </c>
      <c r="X615" s="19" t="s">
        <v>2721</v>
      </c>
      <c r="AA615" s="20">
        <v>3241839.04</v>
      </c>
      <c r="AB615" s="12">
        <f t="shared" si="9"/>
        <v>26725.06</v>
      </c>
      <c r="AC615" s="17">
        <f>ROUND(1.65586^(2*EXP(-((Таблица1[[#This Row],[Площадь, кв.м]]/200)^2))-1),4)</f>
        <v>1.4713000000000001</v>
      </c>
      <c r="AD6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15" s="21">
        <v>1</v>
      </c>
      <c r="AG6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11796.174199999999</v>
      </c>
      <c r="AH615" s="34">
        <f>ROUND(Таблица1[[#This Row],[УПКС]]*Таблица1[[#This Row],[Площадь, кв.м]],2)</f>
        <v>832809.9</v>
      </c>
      <c r="AI615" s="14">
        <f>Таблица1[[#This Row],[Кадастровая стоимость, руб]]/Таблица1[[#This Row],[Действ. КС]]</f>
        <v>0.25689427813171134</v>
      </c>
      <c r="AJ615" s="20" t="s">
        <v>3996</v>
      </c>
      <c r="AK615" s="20" t="s">
        <v>3997</v>
      </c>
      <c r="AL615" s="20" t="s">
        <v>3998</v>
      </c>
      <c r="AM615" s="8" t="s">
        <v>3984</v>
      </c>
      <c r="AN615" s="8" t="s">
        <v>4036</v>
      </c>
      <c r="AO615" s="46" t="s">
        <v>4013</v>
      </c>
    </row>
    <row r="616" spans="1:41" x14ac:dyDescent="0.25">
      <c r="A616" s="1" t="s">
        <v>1125</v>
      </c>
      <c r="B616" s="1" t="s">
        <v>21</v>
      </c>
      <c r="C616" s="1" t="s">
        <v>3981</v>
      </c>
      <c r="D616" s="1" t="s">
        <v>1296</v>
      </c>
      <c r="E616" s="16">
        <v>204002000000</v>
      </c>
      <c r="F616" s="16" t="s">
        <v>1005</v>
      </c>
      <c r="G616" s="8" t="s">
        <v>201</v>
      </c>
      <c r="H616" s="1">
        <v>2</v>
      </c>
      <c r="I616" s="1" t="s">
        <v>1351</v>
      </c>
      <c r="J616" s="1">
        <v>202</v>
      </c>
      <c r="K616" s="1" t="s">
        <v>1352</v>
      </c>
      <c r="L616" s="1">
        <v>61001002002</v>
      </c>
      <c r="M616" s="1" t="s">
        <v>1365</v>
      </c>
      <c r="N616" s="8">
        <v>1935</v>
      </c>
      <c r="O616" s="8">
        <v>79.7</v>
      </c>
      <c r="P616" s="8" t="s">
        <v>4009</v>
      </c>
      <c r="Q6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6" s="8" t="s">
        <v>3900</v>
      </c>
      <c r="S616" s="8" t="s">
        <v>2434</v>
      </c>
      <c r="T616" s="8" t="s">
        <v>1382</v>
      </c>
      <c r="U616" s="18"/>
      <c r="V616" s="1" t="s">
        <v>2598</v>
      </c>
      <c r="W616" s="8" t="s">
        <v>2604</v>
      </c>
      <c r="X616" s="19" t="s">
        <v>2925</v>
      </c>
      <c r="AA616" s="20">
        <v>311177.39</v>
      </c>
      <c r="AB616" s="12">
        <f t="shared" si="9"/>
        <v>26725.06</v>
      </c>
      <c r="AC616" s="17">
        <f>ROUND(1.65586^(2*EXP(-((Таблица1[[#This Row],[Площадь, кв.м]]/200)^2))-1),4)</f>
        <v>1.4278999999999999</v>
      </c>
      <c r="AD6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16" s="21">
        <v>1</v>
      </c>
      <c r="AG6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11448.214</v>
      </c>
      <c r="AH616" s="34">
        <f>ROUND(Таблица1[[#This Row],[УПКС]]*Таблица1[[#This Row],[Площадь, кв.м]],2)</f>
        <v>912422.66</v>
      </c>
      <c r="AI616" s="14">
        <f>Таблица1[[#This Row],[Кадастровая стоимость, руб]]/Таблица1[[#This Row],[Действ. КС]]</f>
        <v>2.9321624556334251</v>
      </c>
      <c r="AJ616" s="20" t="s">
        <v>3996</v>
      </c>
      <c r="AK616" s="20" t="s">
        <v>3997</v>
      </c>
      <c r="AL616" s="20" t="s">
        <v>3998</v>
      </c>
      <c r="AM616" s="8" t="s">
        <v>3984</v>
      </c>
      <c r="AN616" s="8" t="s">
        <v>4036</v>
      </c>
      <c r="AO616" s="46" t="s">
        <v>4013</v>
      </c>
    </row>
    <row r="617" spans="1:41" x14ac:dyDescent="0.25">
      <c r="A617" s="1" t="s">
        <v>787</v>
      </c>
      <c r="B617" s="1" t="s">
        <v>56</v>
      </c>
      <c r="C617" s="1" t="s">
        <v>3981</v>
      </c>
      <c r="D617" s="1" t="s">
        <v>1296</v>
      </c>
      <c r="E617" s="16">
        <v>204002000000</v>
      </c>
      <c r="F617" s="16" t="s">
        <v>1005</v>
      </c>
      <c r="G617" s="8" t="s">
        <v>201</v>
      </c>
      <c r="H617" s="1">
        <v>2</v>
      </c>
      <c r="I617" s="1" t="s">
        <v>1351</v>
      </c>
      <c r="J617" s="1">
        <v>202</v>
      </c>
      <c r="K617" s="1" t="s">
        <v>1352</v>
      </c>
      <c r="L617" s="1">
        <v>61001002001</v>
      </c>
      <c r="M617" s="1" t="s">
        <v>1363</v>
      </c>
      <c r="N617" s="8">
        <v>1940</v>
      </c>
      <c r="O617" s="8">
        <v>77</v>
      </c>
      <c r="P617" s="8" t="s">
        <v>4009</v>
      </c>
      <c r="Q6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7" s="8" t="s">
        <v>3900</v>
      </c>
      <c r="S617" s="8" t="s">
        <v>2114</v>
      </c>
      <c r="T617" s="8" t="s">
        <v>1382</v>
      </c>
      <c r="U617" s="18"/>
      <c r="V617" s="1" t="s">
        <v>2598</v>
      </c>
      <c r="W617" s="8" t="s">
        <v>2604</v>
      </c>
      <c r="X617" s="19" t="s">
        <v>2891</v>
      </c>
      <c r="AA617" s="20">
        <v>3461206.21</v>
      </c>
      <c r="AB617" s="12">
        <f t="shared" si="9"/>
        <v>26725.06</v>
      </c>
      <c r="AC617" s="17">
        <f>ROUND(1.65586^(2*EXP(-((Таблица1[[#This Row],[Площадь, кв.м]]/200)^2))-1),4)</f>
        <v>1.4410000000000001</v>
      </c>
      <c r="AD6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17" s="21">
        <v>1</v>
      </c>
      <c r="AG6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11553.243399999999</v>
      </c>
      <c r="AH617" s="34">
        <f>ROUND(Таблица1[[#This Row],[УПКС]]*Таблица1[[#This Row],[Площадь, кв.м]],2)</f>
        <v>889599.74</v>
      </c>
      <c r="AI617" s="14">
        <f>Таблица1[[#This Row],[Кадастровая стоимость, руб]]/Таблица1[[#This Row],[Действ. КС]]</f>
        <v>0.25702015020942653</v>
      </c>
      <c r="AJ617" s="20" t="s">
        <v>3996</v>
      </c>
      <c r="AK617" s="20" t="s">
        <v>3997</v>
      </c>
      <c r="AL617" s="20" t="s">
        <v>3998</v>
      </c>
      <c r="AM617" s="8" t="s">
        <v>3984</v>
      </c>
      <c r="AN617" s="8" t="s">
        <v>4036</v>
      </c>
      <c r="AO617" s="46" t="s">
        <v>4013</v>
      </c>
    </row>
    <row r="618" spans="1:41" x14ac:dyDescent="0.25">
      <c r="A618" s="1" t="s">
        <v>833</v>
      </c>
      <c r="B618" s="1" t="s">
        <v>17</v>
      </c>
      <c r="C618" s="1" t="s">
        <v>3981</v>
      </c>
      <c r="D618" s="1" t="s">
        <v>1296</v>
      </c>
      <c r="E618" s="16">
        <v>204002000000</v>
      </c>
      <c r="F618" s="16" t="s">
        <v>1005</v>
      </c>
      <c r="G618" s="8" t="s">
        <v>201</v>
      </c>
      <c r="H618" s="1">
        <v>2</v>
      </c>
      <c r="I618" s="1" t="s">
        <v>1351</v>
      </c>
      <c r="J618" s="1">
        <v>202</v>
      </c>
      <c r="K618" s="1" t="s">
        <v>1352</v>
      </c>
      <c r="L618" s="1">
        <v>61001002001</v>
      </c>
      <c r="M618" s="1" t="s">
        <v>1363</v>
      </c>
      <c r="N618" s="8">
        <v>1971</v>
      </c>
      <c r="O618" s="8">
        <v>86.1</v>
      </c>
      <c r="P618" s="8" t="s">
        <v>4009</v>
      </c>
      <c r="Q6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8" s="8" t="s">
        <v>3900</v>
      </c>
      <c r="S618" s="8" t="s">
        <v>2155</v>
      </c>
      <c r="T618" s="8" t="s">
        <v>1382</v>
      </c>
      <c r="U618" s="18"/>
      <c r="V618" s="1" t="s">
        <v>2598</v>
      </c>
      <c r="W618" s="8" t="s">
        <v>2604</v>
      </c>
      <c r="X618" s="19" t="s">
        <v>2870</v>
      </c>
      <c r="AA618" s="20">
        <v>627601.22</v>
      </c>
      <c r="AB618" s="12">
        <f t="shared" si="9"/>
        <v>26725.06</v>
      </c>
      <c r="AC618" s="17">
        <f>ROUND(1.65586^(2*EXP(-((Таблица1[[#This Row],[Площадь, кв.м]]/200)^2))-1),4)</f>
        <v>1.3960999999999999</v>
      </c>
      <c r="AD6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618" s="21">
        <v>1</v>
      </c>
      <c r="AG6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14924.342500000001</v>
      </c>
      <c r="AH618" s="34">
        <f>ROUND(Таблица1[[#This Row],[УПКС]]*Таблица1[[#This Row],[Площадь, кв.м]],2)</f>
        <v>1284985.8899999999</v>
      </c>
      <c r="AI618" s="14">
        <f>Таблица1[[#This Row],[Кадастровая стоимость, руб]]/Таблица1[[#This Row],[Действ. КС]]</f>
        <v>2.0474560103627586</v>
      </c>
      <c r="AJ618" s="20" t="s">
        <v>3996</v>
      </c>
      <c r="AK618" s="20" t="s">
        <v>3997</v>
      </c>
      <c r="AL618" s="20" t="s">
        <v>3998</v>
      </c>
      <c r="AM618" s="8" t="s">
        <v>3984</v>
      </c>
      <c r="AN618" s="8" t="s">
        <v>4036</v>
      </c>
      <c r="AO618" s="46" t="s">
        <v>4013</v>
      </c>
    </row>
    <row r="619" spans="1:41" x14ac:dyDescent="0.25">
      <c r="A619" s="1" t="s">
        <v>773</v>
      </c>
      <c r="B619" s="1" t="s">
        <v>17</v>
      </c>
      <c r="C619" s="1" t="s">
        <v>3981</v>
      </c>
      <c r="D619" s="1" t="s">
        <v>1296</v>
      </c>
      <c r="E619" s="16">
        <v>204002000000</v>
      </c>
      <c r="F619" s="16" t="s">
        <v>1005</v>
      </c>
      <c r="G619" s="8" t="s">
        <v>201</v>
      </c>
      <c r="H619" s="1">
        <v>2</v>
      </c>
      <c r="I619" s="1" t="s">
        <v>1351</v>
      </c>
      <c r="J619" s="1">
        <v>202</v>
      </c>
      <c r="K619" s="1" t="s">
        <v>1352</v>
      </c>
      <c r="L619" s="1">
        <v>61001002001</v>
      </c>
      <c r="M619" s="1" t="s">
        <v>1363</v>
      </c>
      <c r="N619" s="8">
        <v>1973</v>
      </c>
      <c r="O619" s="8">
        <v>75.2</v>
      </c>
      <c r="P619" s="8" t="s">
        <v>4009</v>
      </c>
      <c r="Q6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19" s="8" t="s">
        <v>3900</v>
      </c>
      <c r="S619" s="8" t="s">
        <v>2101</v>
      </c>
      <c r="T619" s="8" t="s">
        <v>1382</v>
      </c>
      <c r="U619" s="18"/>
      <c r="V619" s="1" t="s">
        <v>2598</v>
      </c>
      <c r="W619" s="8" t="s">
        <v>2604</v>
      </c>
      <c r="X619" s="19" t="s">
        <v>2888</v>
      </c>
      <c r="AA619" s="20">
        <v>548148.80000000005</v>
      </c>
      <c r="AB619" s="12">
        <f t="shared" si="9"/>
        <v>26725.06</v>
      </c>
      <c r="AC619" s="17">
        <f>ROUND(1.65586^(2*EXP(-((Таблица1[[#This Row],[Площадь, кв.м]]/200)^2))-1),4)</f>
        <v>1.4497</v>
      </c>
      <c r="AD6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0.45</v>
      </c>
      <c r="AF619" s="21">
        <v>1</v>
      </c>
      <c r="AG6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17434.4938</v>
      </c>
      <c r="AH619" s="34">
        <f>ROUND(Таблица1[[#This Row],[УПКС]]*Таблица1[[#This Row],[Площадь, кв.м]],2)</f>
        <v>1311073.93</v>
      </c>
      <c r="AI619" s="14">
        <f>Таблица1[[#This Row],[Кадастровая стоимость, руб]]/Таблица1[[#This Row],[Действ. КС]]</f>
        <v>2.3918212171585522</v>
      </c>
      <c r="AJ619" s="20" t="s">
        <v>3996</v>
      </c>
      <c r="AK619" s="20" t="s">
        <v>3997</v>
      </c>
      <c r="AL619" s="20" t="s">
        <v>3998</v>
      </c>
      <c r="AM619" s="8" t="s">
        <v>3984</v>
      </c>
      <c r="AN619" s="8" t="s">
        <v>4036</v>
      </c>
      <c r="AO619" s="46" t="s">
        <v>4013</v>
      </c>
    </row>
    <row r="620" spans="1:41" x14ac:dyDescent="0.25">
      <c r="A620" s="1" t="s">
        <v>717</v>
      </c>
      <c r="B620" s="1" t="s">
        <v>17</v>
      </c>
      <c r="C620" s="1" t="s">
        <v>3981</v>
      </c>
      <c r="D620" s="1" t="s">
        <v>1296</v>
      </c>
      <c r="E620" s="16">
        <v>204002000000</v>
      </c>
      <c r="F620" s="16" t="s">
        <v>1005</v>
      </c>
      <c r="G620" s="8" t="s">
        <v>201</v>
      </c>
      <c r="H620" s="1">
        <v>2</v>
      </c>
      <c r="I620" s="1" t="s">
        <v>1351</v>
      </c>
      <c r="J620" s="1">
        <v>202</v>
      </c>
      <c r="K620" s="1" t="s">
        <v>1352</v>
      </c>
      <c r="L620" s="1">
        <v>61001002001</v>
      </c>
      <c r="M620" s="1" t="s">
        <v>1363</v>
      </c>
      <c r="N620" s="8">
        <v>1954</v>
      </c>
      <c r="O620" s="8">
        <v>67.099999999999994</v>
      </c>
      <c r="P620" s="8" t="s">
        <v>4009</v>
      </c>
      <c r="Q6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0" s="8" t="s">
        <v>3900</v>
      </c>
      <c r="S620" s="8" t="s">
        <v>2046</v>
      </c>
      <c r="T620" s="8" t="s">
        <v>1382</v>
      </c>
      <c r="U620" s="18"/>
      <c r="V620" s="1" t="s">
        <v>2598</v>
      </c>
      <c r="W620" s="8" t="s">
        <v>2604</v>
      </c>
      <c r="X620" s="19" t="s">
        <v>2764</v>
      </c>
      <c r="AA620" s="20">
        <v>489106.18</v>
      </c>
      <c r="AB620" s="12">
        <f t="shared" si="9"/>
        <v>26725.06</v>
      </c>
      <c r="AC620" s="17">
        <f>ROUND(1.65586^(2*EXP(-((Таблица1[[#This Row],[Площадь, кв.м]]/200)^2))-1),4)</f>
        <v>1.4873000000000001</v>
      </c>
      <c r="AD6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20" s="21">
        <v>1</v>
      </c>
      <c r="AG6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13116.9</v>
      </c>
      <c r="AH620" s="34">
        <f>ROUND(Таблица1[[#This Row],[УПКС]]*Таблица1[[#This Row],[Площадь, кв.м]],2)</f>
        <v>880143.99</v>
      </c>
      <c r="AI620" s="14">
        <f>Таблица1[[#This Row],[Кадастровая стоимость, руб]]/Таблица1[[#This Row],[Действ. КС]]</f>
        <v>1.7994947232112259</v>
      </c>
      <c r="AJ620" s="20" t="s">
        <v>3996</v>
      </c>
      <c r="AK620" s="20" t="s">
        <v>3997</v>
      </c>
      <c r="AL620" s="20" t="s">
        <v>3998</v>
      </c>
      <c r="AM620" s="8" t="s">
        <v>3984</v>
      </c>
      <c r="AN620" s="8" t="s">
        <v>4036</v>
      </c>
      <c r="AO620" s="46" t="s">
        <v>4013</v>
      </c>
    </row>
    <row r="621" spans="1:41" x14ac:dyDescent="0.25">
      <c r="A621" s="1" t="s">
        <v>656</v>
      </c>
      <c r="B621" s="1" t="s">
        <v>17</v>
      </c>
      <c r="C621" s="1" t="s">
        <v>3981</v>
      </c>
      <c r="D621" s="1" t="s">
        <v>1296</v>
      </c>
      <c r="E621" s="16">
        <v>204002000000</v>
      </c>
      <c r="F621" s="16" t="s">
        <v>1005</v>
      </c>
      <c r="G621" s="8" t="s">
        <v>201</v>
      </c>
      <c r="H621" s="1">
        <v>2</v>
      </c>
      <c r="I621" s="1" t="s">
        <v>1351</v>
      </c>
      <c r="J621" s="1">
        <v>202</v>
      </c>
      <c r="K621" s="1" t="s">
        <v>1352</v>
      </c>
      <c r="L621" s="1">
        <v>61001002001</v>
      </c>
      <c r="M621" s="1" t="s">
        <v>1363</v>
      </c>
      <c r="N621" s="8">
        <v>1969</v>
      </c>
      <c r="O621" s="8">
        <v>59.4</v>
      </c>
      <c r="P621" s="8" t="s">
        <v>4009</v>
      </c>
      <c r="Q6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1" s="8" t="s">
        <v>3900</v>
      </c>
      <c r="S621" s="8" t="s">
        <v>1989</v>
      </c>
      <c r="T621" s="8" t="s">
        <v>1382</v>
      </c>
      <c r="V621" s="1" t="s">
        <v>2598</v>
      </c>
      <c r="W621" s="8" t="s">
        <v>2604</v>
      </c>
      <c r="X621" s="19" t="s">
        <v>2872</v>
      </c>
      <c r="AA621" s="20">
        <v>432892.72</v>
      </c>
      <c r="AB621" s="12">
        <f t="shared" si="9"/>
        <v>26725.06</v>
      </c>
      <c r="AC621" s="17">
        <f>ROUND(1.65586^(2*EXP(-((Таблица1[[#This Row],[Площадь, кв.м]]/200)^2))-1),4)</f>
        <v>1.5206999999999999</v>
      </c>
      <c r="AD6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0.39</v>
      </c>
      <c r="AF621" s="21">
        <v>1</v>
      </c>
      <c r="AG6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15849.9115</v>
      </c>
      <c r="AH621" s="34">
        <f>ROUND(Таблица1[[#This Row],[УПКС]]*Таблица1[[#This Row],[Площадь, кв.м]],2)</f>
        <v>941484.74</v>
      </c>
      <c r="AI621" s="14">
        <f>Таблица1[[#This Row],[Кадастровая стоимость, руб]]/Таблица1[[#This Row],[Действ. КС]]</f>
        <v>2.1748684985970659</v>
      </c>
      <c r="AJ621" s="20" t="s">
        <v>3996</v>
      </c>
      <c r="AK621" s="20" t="s">
        <v>3997</v>
      </c>
      <c r="AL621" s="20" t="s">
        <v>3998</v>
      </c>
      <c r="AM621" s="8" t="s">
        <v>3984</v>
      </c>
      <c r="AN621" s="8" t="s">
        <v>4036</v>
      </c>
      <c r="AO621" s="46" t="s">
        <v>4013</v>
      </c>
    </row>
    <row r="622" spans="1:41" x14ac:dyDescent="0.25">
      <c r="A622" s="1" t="s">
        <v>697</v>
      </c>
      <c r="B622" s="1" t="s">
        <v>21</v>
      </c>
      <c r="C622" s="1" t="s">
        <v>3981</v>
      </c>
      <c r="D622" s="1" t="s">
        <v>1296</v>
      </c>
      <c r="E622" s="16">
        <v>204002000000</v>
      </c>
      <c r="F622" s="16" t="s">
        <v>1005</v>
      </c>
      <c r="G622" s="8" t="s">
        <v>201</v>
      </c>
      <c r="H622" s="1">
        <v>2</v>
      </c>
      <c r="I622" s="1" t="s">
        <v>1351</v>
      </c>
      <c r="J622" s="1">
        <v>202</v>
      </c>
      <c r="K622" s="1" t="s">
        <v>1352</v>
      </c>
      <c r="L622" s="1">
        <v>61001002001</v>
      </c>
      <c r="M622" s="1" t="s">
        <v>1363</v>
      </c>
      <c r="N622" s="8">
        <v>1941</v>
      </c>
      <c r="O622" s="8">
        <v>64.900000000000006</v>
      </c>
      <c r="P622" s="8" t="s">
        <v>4009</v>
      </c>
      <c r="Q6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2" s="8" t="s">
        <v>3900</v>
      </c>
      <c r="S622" s="8" t="s">
        <v>2027</v>
      </c>
      <c r="T622" s="8" t="s">
        <v>1382</v>
      </c>
      <c r="U622" s="18"/>
      <c r="V622" s="1" t="s">
        <v>2598</v>
      </c>
      <c r="W622" s="8" t="s">
        <v>2604</v>
      </c>
      <c r="X622" s="19" t="s">
        <v>2839</v>
      </c>
      <c r="AA622" s="20">
        <v>473069.91</v>
      </c>
      <c r="AB622" s="12">
        <f t="shared" si="9"/>
        <v>26725.06</v>
      </c>
      <c r="AC622" s="17">
        <f>ROUND(1.65586^(2*EXP(-((Таблица1[[#This Row],[Площадь, кв.м]]/200)^2))-1),4)</f>
        <v>1.4971000000000001</v>
      </c>
      <c r="AD6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22" s="21">
        <v>1</v>
      </c>
      <c r="AG6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12003.0262</v>
      </c>
      <c r="AH622" s="34">
        <f>ROUND(Таблица1[[#This Row],[УПКС]]*Таблица1[[#This Row],[Площадь, кв.м]],2)</f>
        <v>778996.4</v>
      </c>
      <c r="AI622" s="14">
        <f>Таблица1[[#This Row],[Кадастровая стоимость, руб]]/Таблица1[[#This Row],[Действ. КС]]</f>
        <v>1.6466834679889069</v>
      </c>
      <c r="AJ622" s="20" t="s">
        <v>3996</v>
      </c>
      <c r="AK622" s="20" t="s">
        <v>3997</v>
      </c>
      <c r="AL622" s="20" t="s">
        <v>3998</v>
      </c>
      <c r="AM622" s="8" t="s">
        <v>3984</v>
      </c>
      <c r="AN622" s="8" t="s">
        <v>4036</v>
      </c>
      <c r="AO622" s="46" t="s">
        <v>4013</v>
      </c>
    </row>
    <row r="623" spans="1:41" x14ac:dyDescent="0.25">
      <c r="A623" s="1" t="s">
        <v>818</v>
      </c>
      <c r="B623" s="1" t="s">
        <v>21</v>
      </c>
      <c r="C623" s="1" t="s">
        <v>3981</v>
      </c>
      <c r="D623" s="1" t="s">
        <v>1296</v>
      </c>
      <c r="E623" s="16">
        <v>204002000000</v>
      </c>
      <c r="F623" s="16" t="s">
        <v>1005</v>
      </c>
      <c r="G623" s="8" t="s">
        <v>201</v>
      </c>
      <c r="H623" s="1">
        <v>2</v>
      </c>
      <c r="I623" s="1" t="s">
        <v>1351</v>
      </c>
      <c r="J623" s="1">
        <v>202</v>
      </c>
      <c r="K623" s="1" t="s">
        <v>1352</v>
      </c>
      <c r="L623" s="1">
        <v>61001002001</v>
      </c>
      <c r="M623" s="1" t="s">
        <v>1363</v>
      </c>
      <c r="N623" s="8">
        <v>1960</v>
      </c>
      <c r="O623" s="8">
        <v>81.5</v>
      </c>
      <c r="P623" s="8" t="s">
        <v>4009</v>
      </c>
      <c r="Q6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3" s="8" t="s">
        <v>3900</v>
      </c>
      <c r="S623" s="8" t="s">
        <v>1910</v>
      </c>
      <c r="T623" s="8" t="s">
        <v>1382</v>
      </c>
      <c r="V623" s="1" t="s">
        <v>2598</v>
      </c>
      <c r="W623" s="8" t="s">
        <v>2604</v>
      </c>
      <c r="X623" s="19" t="s">
        <v>2840</v>
      </c>
      <c r="AA623" s="20">
        <v>594070.84</v>
      </c>
      <c r="AB623" s="12">
        <f t="shared" si="9"/>
        <v>26725.06</v>
      </c>
      <c r="AC623" s="17">
        <f>ROUND(1.65586^(2*EXP(-((Таблица1[[#This Row],[Площадь, кв.м]]/200)^2))-1),4)</f>
        <v>1.4191</v>
      </c>
      <c r="AD6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23" s="21">
        <v>1</v>
      </c>
      <c r="AG6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13273.936400000001</v>
      </c>
      <c r="AH623" s="34">
        <f>ROUND(Таблица1[[#This Row],[УПКС]]*Таблица1[[#This Row],[Площадь, кв.м]],2)</f>
        <v>1081825.82</v>
      </c>
      <c r="AI623" s="14">
        <f>Таблица1[[#This Row],[Кадастровая стоимость, руб]]/Таблица1[[#This Row],[Действ. КС]]</f>
        <v>1.8210384135333089</v>
      </c>
      <c r="AJ623" s="20" t="s">
        <v>3996</v>
      </c>
      <c r="AK623" s="20" t="s">
        <v>3997</v>
      </c>
      <c r="AL623" s="20" t="s">
        <v>3998</v>
      </c>
      <c r="AM623" s="8" t="s">
        <v>3984</v>
      </c>
      <c r="AN623" s="8" t="s">
        <v>4036</v>
      </c>
      <c r="AO623" s="46" t="s">
        <v>4013</v>
      </c>
    </row>
    <row r="624" spans="1:41" x14ac:dyDescent="0.25">
      <c r="A624" s="1" t="s">
        <v>721</v>
      </c>
      <c r="B624" s="1" t="s">
        <v>8</v>
      </c>
      <c r="C624" s="1" t="s">
        <v>3981</v>
      </c>
      <c r="D624" s="1" t="s">
        <v>1296</v>
      </c>
      <c r="E624" s="16">
        <v>204002000000</v>
      </c>
      <c r="F624" s="16" t="s">
        <v>1005</v>
      </c>
      <c r="G624" s="8" t="s">
        <v>201</v>
      </c>
      <c r="H624" s="1">
        <v>2</v>
      </c>
      <c r="I624" s="1" t="s">
        <v>1351</v>
      </c>
      <c r="J624" s="1">
        <v>202</v>
      </c>
      <c r="K624" s="1" t="s">
        <v>1352</v>
      </c>
      <c r="L624" s="1">
        <v>61001002001</v>
      </c>
      <c r="M624" s="1" t="s">
        <v>1363</v>
      </c>
      <c r="N624" s="8">
        <v>2011</v>
      </c>
      <c r="O624" s="8">
        <v>67.599999999999994</v>
      </c>
      <c r="P624" s="8" t="s">
        <v>4009</v>
      </c>
      <c r="Q6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4" s="8" t="s">
        <v>3900</v>
      </c>
      <c r="S624" s="8" t="s">
        <v>1441</v>
      </c>
      <c r="T624" s="8" t="s">
        <v>1382</v>
      </c>
      <c r="V624" s="1" t="s">
        <v>2598</v>
      </c>
      <c r="W624" s="8" t="s">
        <v>2604</v>
      </c>
      <c r="X624" s="19" t="s">
        <v>2721</v>
      </c>
      <c r="AA624" s="20">
        <v>1601440.05</v>
      </c>
      <c r="AB624" s="12">
        <f t="shared" si="9"/>
        <v>26725.06</v>
      </c>
      <c r="AC624" s="17">
        <f>ROUND(1.65586^(2*EXP(-((Таблица1[[#This Row],[Площадь, кв.м]]/200)^2))-1),4)</f>
        <v>1.4850000000000001</v>
      </c>
      <c r="AD6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24" s="21">
        <v>1</v>
      </c>
      <c r="AG6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39686.714099999997</v>
      </c>
      <c r="AH624" s="34">
        <f>ROUND(Таблица1[[#This Row],[УПКС]]*Таблица1[[#This Row],[Площадь, кв.м]],2)</f>
        <v>2682821.87</v>
      </c>
      <c r="AI624" s="14">
        <f>Таблица1[[#This Row],[Кадастровая стоимость, руб]]/Таблица1[[#This Row],[Действ. КС]]</f>
        <v>1.6752558861007629</v>
      </c>
      <c r="AJ624" s="20" t="s">
        <v>3996</v>
      </c>
      <c r="AK624" s="20" t="s">
        <v>3997</v>
      </c>
      <c r="AL624" s="20" t="s">
        <v>3998</v>
      </c>
      <c r="AM624" s="8" t="s">
        <v>3984</v>
      </c>
      <c r="AN624" s="8" t="s">
        <v>4036</v>
      </c>
      <c r="AO624" s="46" t="s">
        <v>4013</v>
      </c>
    </row>
    <row r="625" spans="1:41" x14ac:dyDescent="0.25">
      <c r="A625" s="1" t="s">
        <v>644</v>
      </c>
      <c r="B625" s="1" t="s">
        <v>56</v>
      </c>
      <c r="C625" s="1" t="s">
        <v>3981</v>
      </c>
      <c r="D625" s="1" t="s">
        <v>1296</v>
      </c>
      <c r="E625" s="16">
        <v>204002000000</v>
      </c>
      <c r="F625" s="16" t="s">
        <v>1005</v>
      </c>
      <c r="G625" s="8" t="s">
        <v>201</v>
      </c>
      <c r="H625" s="1">
        <v>2</v>
      </c>
      <c r="I625" s="1" t="s">
        <v>1351</v>
      </c>
      <c r="J625" s="1">
        <v>202</v>
      </c>
      <c r="K625" s="1" t="s">
        <v>1352</v>
      </c>
      <c r="L625" s="1">
        <v>61001002001</v>
      </c>
      <c r="M625" s="1" t="s">
        <v>1363</v>
      </c>
      <c r="N625" s="8">
        <v>1961</v>
      </c>
      <c r="O625" s="8">
        <v>57.7</v>
      </c>
      <c r="P625" s="8" t="s">
        <v>4009</v>
      </c>
      <c r="Q6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5" s="8" t="s">
        <v>3900</v>
      </c>
      <c r="S625" s="8" t="s">
        <v>1978</v>
      </c>
      <c r="T625" s="8" t="s">
        <v>1382</v>
      </c>
      <c r="V625" s="1" t="s">
        <v>2598</v>
      </c>
      <c r="W625" s="8" t="s">
        <v>2604</v>
      </c>
      <c r="X625" s="19" t="s">
        <v>2819</v>
      </c>
      <c r="AA625" s="20">
        <v>2353584.73</v>
      </c>
      <c r="AB625" s="12">
        <f t="shared" si="9"/>
        <v>26725.06</v>
      </c>
      <c r="AC625" s="17">
        <f>ROUND(1.65586^(2*EXP(-((Таблица1[[#This Row],[Площадь, кв.м]]/200)^2))-1),4)</f>
        <v>1.5277000000000001</v>
      </c>
      <c r="AD6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25" s="21">
        <v>1</v>
      </c>
      <c r="AG6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14289.755999999999</v>
      </c>
      <c r="AH625" s="34">
        <f>ROUND(Таблица1[[#This Row],[УПКС]]*Таблица1[[#This Row],[Площадь, кв.м]],2)</f>
        <v>824518.92</v>
      </c>
      <c r="AI625" s="14">
        <f>Таблица1[[#This Row],[Кадастровая стоимость, руб]]/Таблица1[[#This Row],[Действ. КС]]</f>
        <v>0.35032472359726774</v>
      </c>
      <c r="AJ625" s="20" t="s">
        <v>3996</v>
      </c>
      <c r="AK625" s="20" t="s">
        <v>3997</v>
      </c>
      <c r="AL625" s="20" t="s">
        <v>3998</v>
      </c>
      <c r="AM625" s="8" t="s">
        <v>3984</v>
      </c>
      <c r="AN625" s="8" t="s">
        <v>4036</v>
      </c>
      <c r="AO625" s="46" t="s">
        <v>4013</v>
      </c>
    </row>
    <row r="626" spans="1:41" x14ac:dyDescent="0.25">
      <c r="A626" s="1" t="s">
        <v>573</v>
      </c>
      <c r="B626" s="1" t="s">
        <v>574</v>
      </c>
      <c r="C626" s="1" t="s">
        <v>3981</v>
      </c>
      <c r="D626" s="1" t="s">
        <v>1296</v>
      </c>
      <c r="E626" s="16">
        <v>204002000000</v>
      </c>
      <c r="F626" s="16" t="s">
        <v>1005</v>
      </c>
      <c r="G626" s="8" t="s">
        <v>201</v>
      </c>
      <c r="H626" s="1">
        <v>2</v>
      </c>
      <c r="I626" s="1" t="s">
        <v>1351</v>
      </c>
      <c r="J626" s="1">
        <v>202</v>
      </c>
      <c r="K626" s="1" t="s">
        <v>1352</v>
      </c>
      <c r="L626" s="1">
        <v>61001002001</v>
      </c>
      <c r="M626" s="1" t="s">
        <v>1363</v>
      </c>
      <c r="N626" s="8">
        <v>1958</v>
      </c>
      <c r="O626" s="8">
        <v>48.7</v>
      </c>
      <c r="P626" s="8" t="s">
        <v>4009</v>
      </c>
      <c r="Q6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6" s="8" t="s">
        <v>3900</v>
      </c>
      <c r="S626" s="8" t="s">
        <v>1910</v>
      </c>
      <c r="T626" s="8" t="s">
        <v>1382</v>
      </c>
      <c r="V626" s="1" t="s">
        <v>2598</v>
      </c>
      <c r="W626" s="8" t="s">
        <v>2604</v>
      </c>
      <c r="X626" s="19" t="s">
        <v>2840</v>
      </c>
      <c r="AA626" s="20">
        <v>407946.81</v>
      </c>
      <c r="AB626" s="12">
        <f t="shared" si="9"/>
        <v>26725.06</v>
      </c>
      <c r="AC626" s="17">
        <f>ROUND(1.65586^(2*EXP(-((Таблица1[[#This Row],[Площадь, кв.м]]/200)^2))-1),4)</f>
        <v>1.5624</v>
      </c>
      <c r="AD6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26" s="21">
        <v>1</v>
      </c>
      <c r="AG6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14196.779500000001</v>
      </c>
      <c r="AH626" s="34">
        <f>ROUND(Таблица1[[#This Row],[УПКС]]*Таблица1[[#This Row],[Площадь, кв.м]],2)</f>
        <v>691383.16</v>
      </c>
      <c r="AI626" s="14">
        <f>Таблица1[[#This Row],[Кадастровая стоимость, руб]]/Таблица1[[#This Row],[Действ. КС]]</f>
        <v>1.6947875140879274</v>
      </c>
      <c r="AJ626" s="20" t="s">
        <v>3996</v>
      </c>
      <c r="AK626" s="20" t="s">
        <v>3997</v>
      </c>
      <c r="AL626" s="20" t="s">
        <v>3998</v>
      </c>
      <c r="AM626" s="8" t="s">
        <v>3984</v>
      </c>
      <c r="AN626" s="8" t="s">
        <v>4036</v>
      </c>
      <c r="AO626" s="46" t="s">
        <v>4013</v>
      </c>
    </row>
    <row r="627" spans="1:41" x14ac:dyDescent="0.25">
      <c r="A627" s="1" t="s">
        <v>677</v>
      </c>
      <c r="B627" s="1" t="s">
        <v>17</v>
      </c>
      <c r="C627" s="1" t="s">
        <v>3981</v>
      </c>
      <c r="D627" s="1" t="s">
        <v>1296</v>
      </c>
      <c r="E627" s="16">
        <v>204002000000</v>
      </c>
      <c r="F627" s="16" t="s">
        <v>1005</v>
      </c>
      <c r="G627" s="8" t="s">
        <v>201</v>
      </c>
      <c r="H627" s="1">
        <v>2</v>
      </c>
      <c r="I627" s="1" t="s">
        <v>1351</v>
      </c>
      <c r="J627" s="1">
        <v>202</v>
      </c>
      <c r="K627" s="1" t="s">
        <v>1352</v>
      </c>
      <c r="L627" s="1">
        <v>61001002001</v>
      </c>
      <c r="M627" s="1" t="s">
        <v>1363</v>
      </c>
      <c r="N627" s="8">
        <v>1959</v>
      </c>
      <c r="O627" s="8">
        <v>62.8</v>
      </c>
      <c r="P627" s="8" t="s">
        <v>4009</v>
      </c>
      <c r="Q6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7" s="8" t="s">
        <v>3900</v>
      </c>
      <c r="S627" s="8" t="s">
        <v>1496</v>
      </c>
      <c r="T627" s="8" t="s">
        <v>1382</v>
      </c>
      <c r="V627" s="1" t="s">
        <v>2598</v>
      </c>
      <c r="W627" s="8" t="s">
        <v>2604</v>
      </c>
      <c r="X627" s="19" t="s">
        <v>2744</v>
      </c>
      <c r="AA627" s="20">
        <v>526164.15</v>
      </c>
      <c r="AB627" s="12">
        <f t="shared" si="9"/>
        <v>26725.06</v>
      </c>
      <c r="AC627" s="17">
        <f>ROUND(1.65586^(2*EXP(-((Таблица1[[#This Row],[Площадь, кв.м]]/200)^2))-1),4)</f>
        <v>1.5062</v>
      </c>
      <c r="AD6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27" s="21">
        <v>1</v>
      </c>
      <c r="AG6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14088.6499</v>
      </c>
      <c r="AH627" s="34">
        <f>ROUND(Таблица1[[#This Row],[УПКС]]*Таблица1[[#This Row],[Площадь, кв.м]],2)</f>
        <v>884767.21</v>
      </c>
      <c r="AI627" s="14">
        <f>Таблица1[[#This Row],[Кадастровая стоимость, руб]]/Таблица1[[#This Row],[Действ. КС]]</f>
        <v>1.6815421765241891</v>
      </c>
      <c r="AJ627" s="20" t="s">
        <v>3996</v>
      </c>
      <c r="AK627" s="20" t="s">
        <v>3997</v>
      </c>
      <c r="AL627" s="20" t="s">
        <v>3998</v>
      </c>
      <c r="AM627" s="8" t="s">
        <v>3984</v>
      </c>
      <c r="AN627" s="8" t="s">
        <v>4036</v>
      </c>
      <c r="AO627" s="46" t="s">
        <v>4013</v>
      </c>
    </row>
    <row r="628" spans="1:41" x14ac:dyDescent="0.25">
      <c r="A628" s="1" t="s">
        <v>566</v>
      </c>
      <c r="B628" s="1" t="s">
        <v>17</v>
      </c>
      <c r="C628" s="1" t="s">
        <v>3981</v>
      </c>
      <c r="D628" s="1" t="s">
        <v>1296</v>
      </c>
      <c r="E628" s="16">
        <v>204002000000</v>
      </c>
      <c r="F628" s="16" t="s">
        <v>1005</v>
      </c>
      <c r="G628" s="8" t="s">
        <v>201</v>
      </c>
      <c r="H628" s="1">
        <v>2</v>
      </c>
      <c r="I628" s="1" t="s">
        <v>1351</v>
      </c>
      <c r="J628" s="1">
        <v>202</v>
      </c>
      <c r="K628" s="1" t="s">
        <v>1352</v>
      </c>
      <c r="L628" s="1">
        <v>61001002001</v>
      </c>
      <c r="M628" s="1" t="s">
        <v>1363</v>
      </c>
      <c r="N628" s="8">
        <v>1955</v>
      </c>
      <c r="O628" s="8">
        <v>46.8</v>
      </c>
      <c r="P628" s="8" t="s">
        <v>4009</v>
      </c>
      <c r="Q6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8" s="8" t="s">
        <v>3900</v>
      </c>
      <c r="S628" s="8" t="s">
        <v>1903</v>
      </c>
      <c r="T628" s="8" t="s">
        <v>1382</v>
      </c>
      <c r="U628" s="18"/>
      <c r="V628" s="1" t="s">
        <v>2598</v>
      </c>
      <c r="W628" s="8" t="s">
        <v>2604</v>
      </c>
      <c r="X628" s="19" t="s">
        <v>2858</v>
      </c>
      <c r="AA628" s="20">
        <v>392031.03</v>
      </c>
      <c r="AB628" s="12">
        <f t="shared" si="9"/>
        <v>26725.06</v>
      </c>
      <c r="AC628" s="17">
        <f>ROUND(1.65586^(2*EXP(-((Таблица1[[#This Row],[Площадь, кв.м]]/200)^2))-1),4)</f>
        <v>1.5691999999999999</v>
      </c>
      <c r="AD6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28" s="21">
        <v>1</v>
      </c>
      <c r="AG6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13839.198200000001</v>
      </c>
      <c r="AH628" s="34">
        <f>ROUND(Таблица1[[#This Row],[УПКС]]*Таблица1[[#This Row],[Площадь, кв.м]],2)</f>
        <v>647674.48</v>
      </c>
      <c r="AI628" s="14">
        <f>Таблица1[[#This Row],[Кадастровая стоимость, руб]]/Таблица1[[#This Row],[Действ. КС]]</f>
        <v>1.652100039121903</v>
      </c>
      <c r="AJ628" s="20" t="s">
        <v>3996</v>
      </c>
      <c r="AK628" s="20" t="s">
        <v>3997</v>
      </c>
      <c r="AL628" s="20" t="s">
        <v>3998</v>
      </c>
      <c r="AM628" s="8" t="s">
        <v>3984</v>
      </c>
      <c r="AN628" s="8" t="s">
        <v>4036</v>
      </c>
      <c r="AO628" s="46" t="s">
        <v>4013</v>
      </c>
    </row>
    <row r="629" spans="1:41" x14ac:dyDescent="0.25">
      <c r="A629" s="1" t="s">
        <v>972</v>
      </c>
      <c r="B629" s="1" t="s">
        <v>17</v>
      </c>
      <c r="C629" s="1" t="s">
        <v>3981</v>
      </c>
      <c r="D629" s="1" t="s">
        <v>1296</v>
      </c>
      <c r="E629" s="16">
        <v>204002000000</v>
      </c>
      <c r="F629" s="16" t="s">
        <v>1005</v>
      </c>
      <c r="G629" s="8" t="s">
        <v>201</v>
      </c>
      <c r="H629" s="1">
        <v>2</v>
      </c>
      <c r="I629" s="1" t="s">
        <v>1351</v>
      </c>
      <c r="J629" s="1">
        <v>202</v>
      </c>
      <c r="K629" s="1" t="s">
        <v>1352</v>
      </c>
      <c r="L629" s="1">
        <v>61001002001</v>
      </c>
      <c r="M629" s="1" t="s">
        <v>1363</v>
      </c>
      <c r="N629" s="8">
        <v>1940</v>
      </c>
      <c r="O629" s="8">
        <v>125.1</v>
      </c>
      <c r="P629" s="8" t="s">
        <v>4009</v>
      </c>
      <c r="Q6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29" s="8" t="s">
        <v>3900</v>
      </c>
      <c r="S629" s="8" t="s">
        <v>2290</v>
      </c>
      <c r="T629" s="8" t="s">
        <v>1382</v>
      </c>
      <c r="U629" s="18"/>
      <c r="V629" s="1" t="s">
        <v>2598</v>
      </c>
      <c r="W629" s="8" t="s">
        <v>2604</v>
      </c>
      <c r="X629" s="19" t="s">
        <v>2907</v>
      </c>
      <c r="AA629" s="20">
        <v>901579.25</v>
      </c>
      <c r="AB629" s="12">
        <f t="shared" si="9"/>
        <v>26725.06</v>
      </c>
      <c r="AC629" s="17">
        <f>ROUND(1.65586^(2*EXP(-((Таблица1[[#This Row],[Площадь, кв.м]]/200)^2))-1),4)</f>
        <v>1.1944999999999999</v>
      </c>
      <c r="AD6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29" s="21">
        <v>1</v>
      </c>
      <c r="AG6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9576.9253000000008</v>
      </c>
      <c r="AH629" s="34">
        <f>ROUND(Таблица1[[#This Row],[УПКС]]*Таблица1[[#This Row],[Площадь, кв.м]],2)</f>
        <v>1198073.3600000001</v>
      </c>
      <c r="AI629" s="14">
        <f>Таблица1[[#This Row],[Кадастровая стоимость, руб]]/Таблица1[[#This Row],[Действ. КС]]</f>
        <v>1.3288608405750244</v>
      </c>
      <c r="AJ629" s="20" t="s">
        <v>3996</v>
      </c>
      <c r="AK629" s="20" t="s">
        <v>3997</v>
      </c>
      <c r="AL629" s="20" t="s">
        <v>3998</v>
      </c>
      <c r="AM629" s="8" t="s">
        <v>3984</v>
      </c>
      <c r="AN629" s="8" t="s">
        <v>4036</v>
      </c>
      <c r="AO629" s="46" t="s">
        <v>4013</v>
      </c>
    </row>
    <row r="630" spans="1:41" x14ac:dyDescent="0.25">
      <c r="A630" s="1" t="s">
        <v>1138</v>
      </c>
      <c r="B630" s="1" t="s">
        <v>56</v>
      </c>
      <c r="C630" s="1" t="s">
        <v>3981</v>
      </c>
      <c r="D630" s="1" t="s">
        <v>1296</v>
      </c>
      <c r="E630" s="16">
        <v>204002000000</v>
      </c>
      <c r="F630" s="16" t="s">
        <v>1005</v>
      </c>
      <c r="G630" s="8" t="s">
        <v>201</v>
      </c>
      <c r="H630" s="1">
        <v>2</v>
      </c>
      <c r="I630" s="1" t="s">
        <v>1351</v>
      </c>
      <c r="J630" s="1">
        <v>202</v>
      </c>
      <c r="K630" s="1" t="s">
        <v>1352</v>
      </c>
      <c r="L630" s="1">
        <v>61001002002</v>
      </c>
      <c r="M630" s="1" t="s">
        <v>1365</v>
      </c>
      <c r="N630" s="8">
        <v>1996</v>
      </c>
      <c r="O630" s="8">
        <v>138.1</v>
      </c>
      <c r="P630" s="8" t="s">
        <v>4009</v>
      </c>
      <c r="Q6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0" s="8" t="s">
        <v>3900</v>
      </c>
      <c r="S630" s="8" t="s">
        <v>2447</v>
      </c>
      <c r="T630" s="8" t="s">
        <v>1382</v>
      </c>
      <c r="V630" s="1" t="s">
        <v>2598</v>
      </c>
      <c r="W630" s="8" t="s">
        <v>2604</v>
      </c>
      <c r="X630" s="19" t="s">
        <v>2887</v>
      </c>
      <c r="AA630" s="20">
        <v>4442393.8899999997</v>
      </c>
      <c r="AB630" s="12">
        <f t="shared" si="9"/>
        <v>26725.06</v>
      </c>
      <c r="AC630" s="17">
        <f>ROUND(1.65586^(2*EXP(-((Таблица1[[#This Row],[Площадь, кв.м]]/200)^2))-1),4)</f>
        <v>1.1294999999999999</v>
      </c>
      <c r="AD6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630" s="21">
        <v>1</v>
      </c>
      <c r="AG6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26865.500199999999</v>
      </c>
      <c r="AH630" s="34">
        <f>ROUND(Таблица1[[#This Row],[УПКС]]*Таблица1[[#This Row],[Площадь, кв.м]],2)</f>
        <v>3710125.58</v>
      </c>
      <c r="AI630" s="14">
        <f>Таблица1[[#This Row],[Кадастровая стоимость, руб]]/Таблица1[[#This Row],[Действ. КС]]</f>
        <v>0.83516357888741832</v>
      </c>
      <c r="AJ630" s="20" t="s">
        <v>3996</v>
      </c>
      <c r="AK630" s="20" t="s">
        <v>3997</v>
      </c>
      <c r="AL630" s="20" t="s">
        <v>3998</v>
      </c>
      <c r="AM630" s="8" t="s">
        <v>3984</v>
      </c>
      <c r="AN630" s="8" t="s">
        <v>4036</v>
      </c>
      <c r="AO630" s="46" t="s">
        <v>4013</v>
      </c>
    </row>
    <row r="631" spans="1:41" x14ac:dyDescent="0.25">
      <c r="A631" s="1" t="s">
        <v>954</v>
      </c>
      <c r="B631" s="1" t="s">
        <v>17</v>
      </c>
      <c r="C631" s="1" t="s">
        <v>3981</v>
      </c>
      <c r="D631" s="1" t="s">
        <v>1296</v>
      </c>
      <c r="E631" s="16">
        <v>204002000000</v>
      </c>
      <c r="F631" s="16" t="s">
        <v>1005</v>
      </c>
      <c r="G631" s="8" t="s">
        <v>201</v>
      </c>
      <c r="H631" s="1">
        <v>2</v>
      </c>
      <c r="I631" s="1" t="s">
        <v>1351</v>
      </c>
      <c r="J631" s="1">
        <v>202</v>
      </c>
      <c r="K631" s="1" t="s">
        <v>1352</v>
      </c>
      <c r="L631" s="1">
        <v>61001002001</v>
      </c>
      <c r="M631" s="1" t="s">
        <v>1363</v>
      </c>
      <c r="N631" s="8">
        <v>1993</v>
      </c>
      <c r="O631" s="8">
        <v>117.5</v>
      </c>
      <c r="P631" s="8" t="s">
        <v>4009</v>
      </c>
      <c r="Q6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1" s="8" t="s">
        <v>3909</v>
      </c>
      <c r="S631" s="8" t="s">
        <v>2272</v>
      </c>
      <c r="T631" s="8" t="s">
        <v>1382</v>
      </c>
      <c r="V631" s="1" t="s">
        <v>2598</v>
      </c>
      <c r="W631" s="8" t="s">
        <v>2625</v>
      </c>
      <c r="X631" s="19" t="s">
        <v>2716</v>
      </c>
      <c r="AA631" s="20">
        <v>1481912.34</v>
      </c>
      <c r="AB631" s="12">
        <f t="shared" si="9"/>
        <v>26725.06</v>
      </c>
      <c r="AC631" s="17">
        <f>ROUND(1.65586^(2*EXP(-((Таблица1[[#This Row],[Площадь, кв.м]]/200)^2))-1),4)</f>
        <v>1.2336</v>
      </c>
      <c r="AD6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631" s="21">
        <v>1</v>
      </c>
      <c r="AG6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28022.8289</v>
      </c>
      <c r="AH631" s="34">
        <f>ROUND(Таблица1[[#This Row],[УПКС]]*Таблица1[[#This Row],[Площадь, кв.м]],2)</f>
        <v>3292682.4</v>
      </c>
      <c r="AI631" s="14">
        <f>Таблица1[[#This Row],[Кадастровая стоимость, руб]]/Таблица1[[#This Row],[Действ. КС]]</f>
        <v>2.2219144217396827</v>
      </c>
      <c r="AJ631" s="20" t="s">
        <v>3996</v>
      </c>
      <c r="AK631" s="20" t="s">
        <v>3997</v>
      </c>
      <c r="AL631" s="20" t="s">
        <v>3998</v>
      </c>
      <c r="AM631" s="8" t="s">
        <v>3984</v>
      </c>
      <c r="AN631" s="8" t="s">
        <v>4036</v>
      </c>
      <c r="AO631" s="46" t="s">
        <v>4013</v>
      </c>
    </row>
    <row r="632" spans="1:41" x14ac:dyDescent="0.25">
      <c r="A632" s="1" t="s">
        <v>620</v>
      </c>
      <c r="B632" s="1" t="s">
        <v>17</v>
      </c>
      <c r="C632" s="1" t="s">
        <v>3981</v>
      </c>
      <c r="D632" s="1" t="s">
        <v>1296</v>
      </c>
      <c r="E632" s="16">
        <v>204002000000</v>
      </c>
      <c r="F632" s="16" t="s">
        <v>1005</v>
      </c>
      <c r="G632" s="8" t="s">
        <v>201</v>
      </c>
      <c r="H632" s="1">
        <v>2</v>
      </c>
      <c r="I632" s="1" t="s">
        <v>1351</v>
      </c>
      <c r="J632" s="1">
        <v>202</v>
      </c>
      <c r="K632" s="1" t="s">
        <v>1352</v>
      </c>
      <c r="L632" s="1">
        <v>61001002001</v>
      </c>
      <c r="M632" s="1" t="s">
        <v>1363</v>
      </c>
      <c r="N632" s="8">
        <v>1937</v>
      </c>
      <c r="O632" s="8">
        <v>54.9</v>
      </c>
      <c r="P632" s="8" t="s">
        <v>4009</v>
      </c>
      <c r="Q6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2" s="8" t="s">
        <v>3909</v>
      </c>
      <c r="S632" s="8" t="s">
        <v>1955</v>
      </c>
      <c r="T632" s="8" t="s">
        <v>1382</v>
      </c>
      <c r="U632" s="18"/>
      <c r="V632" s="1" t="s">
        <v>2598</v>
      </c>
      <c r="W632" s="8" t="s">
        <v>2625</v>
      </c>
      <c r="X632" s="19" t="s">
        <v>2868</v>
      </c>
      <c r="AA632" s="20">
        <v>459974.46</v>
      </c>
      <c r="AB632" s="12">
        <f t="shared" si="9"/>
        <v>26725.06</v>
      </c>
      <c r="AC632" s="17">
        <f>ROUND(1.65586^(2*EXP(-((Таблица1[[#This Row],[Площадь, кв.м]]/200)^2))-1),4)</f>
        <v>1.5389999999999999</v>
      </c>
      <c r="AD6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32" s="21">
        <v>1</v>
      </c>
      <c r="AG6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12338.9602</v>
      </c>
      <c r="AH632" s="34">
        <f>ROUND(Таблица1[[#This Row],[УПКС]]*Таблица1[[#This Row],[Площадь, кв.м]],2)</f>
        <v>677408.91</v>
      </c>
      <c r="AI632" s="14">
        <f>Таблица1[[#This Row],[Кадастровая стоимость, руб]]/Таблица1[[#This Row],[Действ. КС]]</f>
        <v>1.4727098326285333</v>
      </c>
      <c r="AJ632" s="20" t="s">
        <v>3996</v>
      </c>
      <c r="AK632" s="20" t="s">
        <v>3997</v>
      </c>
      <c r="AL632" s="20" t="s">
        <v>3998</v>
      </c>
      <c r="AM632" s="8" t="s">
        <v>3984</v>
      </c>
      <c r="AN632" s="8" t="s">
        <v>4036</v>
      </c>
      <c r="AO632" s="46" t="s">
        <v>4013</v>
      </c>
    </row>
    <row r="633" spans="1:41" x14ac:dyDescent="0.25">
      <c r="A633" s="1" t="s">
        <v>575</v>
      </c>
      <c r="B633" s="1" t="s">
        <v>17</v>
      </c>
      <c r="C633" s="1" t="s">
        <v>3981</v>
      </c>
      <c r="D633" s="1" t="s">
        <v>1296</v>
      </c>
      <c r="E633" s="16">
        <v>204002000000</v>
      </c>
      <c r="F633" s="16" t="s">
        <v>1005</v>
      </c>
      <c r="G633" s="8" t="s">
        <v>201</v>
      </c>
      <c r="H633" s="1">
        <v>2</v>
      </c>
      <c r="I633" s="1" t="s">
        <v>1351</v>
      </c>
      <c r="J633" s="1">
        <v>202</v>
      </c>
      <c r="K633" s="1" t="s">
        <v>1352</v>
      </c>
      <c r="L633" s="1">
        <v>61001002001</v>
      </c>
      <c r="M633" s="1" t="s">
        <v>1363</v>
      </c>
      <c r="N633" s="8">
        <v>1959</v>
      </c>
      <c r="O633" s="8">
        <v>48.8</v>
      </c>
      <c r="P633" s="8" t="s">
        <v>4009</v>
      </c>
      <c r="Q6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3" s="8" t="s">
        <v>3909</v>
      </c>
      <c r="S633" s="8" t="s">
        <v>1911</v>
      </c>
      <c r="T633" s="8" t="s">
        <v>1382</v>
      </c>
      <c r="V633" s="1" t="s">
        <v>2598</v>
      </c>
      <c r="W633" s="8" t="s">
        <v>2625</v>
      </c>
      <c r="X633" s="19" t="s">
        <v>2710</v>
      </c>
      <c r="AA633" s="20">
        <v>408784.49</v>
      </c>
      <c r="AB633" s="12">
        <f t="shared" si="9"/>
        <v>26725.06</v>
      </c>
      <c r="AC633" s="17">
        <f>ROUND(1.65586^(2*EXP(-((Таблица1[[#This Row],[Площадь, кв.м]]/200)^2))-1),4)</f>
        <v>1.5621</v>
      </c>
      <c r="AD6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33" s="21">
        <v>1</v>
      </c>
      <c r="AG6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14611.5257</v>
      </c>
      <c r="AH633" s="34">
        <f>ROUND(Таблица1[[#This Row],[УПКС]]*Таблица1[[#This Row],[Площадь, кв.м]],2)</f>
        <v>713042.45</v>
      </c>
      <c r="AI633" s="14">
        <f>Таблица1[[#This Row],[Кадастровая стоимость, руб]]/Таблица1[[#This Row],[Действ. КС]]</f>
        <v>1.7442991782785104</v>
      </c>
      <c r="AJ633" s="20" t="s">
        <v>3996</v>
      </c>
      <c r="AK633" s="20" t="s">
        <v>3997</v>
      </c>
      <c r="AL633" s="20" t="s">
        <v>3998</v>
      </c>
      <c r="AM633" s="8" t="s">
        <v>3984</v>
      </c>
      <c r="AN633" s="8" t="s">
        <v>4036</v>
      </c>
      <c r="AO633" s="46" t="s">
        <v>4013</v>
      </c>
    </row>
    <row r="634" spans="1:41" x14ac:dyDescent="0.25">
      <c r="A634" s="1" t="s">
        <v>116</v>
      </c>
      <c r="B634" s="1" t="s">
        <v>21</v>
      </c>
      <c r="C634" s="1" t="s">
        <v>3981</v>
      </c>
      <c r="D634" s="1" t="s">
        <v>1296</v>
      </c>
      <c r="E634" s="16">
        <v>204002000000</v>
      </c>
      <c r="F634" s="16" t="s">
        <v>1005</v>
      </c>
      <c r="G634" s="8" t="s">
        <v>1338</v>
      </c>
      <c r="H634" s="1">
        <v>2</v>
      </c>
      <c r="I634" s="1" t="s">
        <v>1349</v>
      </c>
      <c r="J634" s="1">
        <v>201</v>
      </c>
      <c r="K634" s="1" t="s">
        <v>1350</v>
      </c>
      <c r="L634" s="1">
        <v>61001002002</v>
      </c>
      <c r="M634" s="1" t="s">
        <v>1365</v>
      </c>
      <c r="N634" s="8">
        <v>1936</v>
      </c>
      <c r="O634" s="8">
        <v>75.400000000000006</v>
      </c>
      <c r="P634" s="8" t="s">
        <v>4009</v>
      </c>
      <c r="Q6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4" s="8" t="s">
        <v>3909</v>
      </c>
      <c r="S634" s="8" t="s">
        <v>1476</v>
      </c>
      <c r="T634" s="8" t="s">
        <v>1382</v>
      </c>
      <c r="U634" s="18"/>
      <c r="V634" s="1" t="s">
        <v>2598</v>
      </c>
      <c r="W634" s="8" t="s">
        <v>2625</v>
      </c>
      <c r="X634" s="19" t="s">
        <v>2736</v>
      </c>
      <c r="AA634" s="20">
        <v>338377.86</v>
      </c>
      <c r="AB634" s="12">
        <f t="shared" si="9"/>
        <v>26725.06</v>
      </c>
      <c r="AC634" s="17">
        <f>ROUND(1.65586^(2*EXP(-((Таблица1[[#This Row],[Площадь, кв.м]]/200)^2))-1),4)</f>
        <v>1.4487000000000001</v>
      </c>
      <c r="AD6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34" s="21">
        <v>1</v>
      </c>
      <c r="AG6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11614.978300000001</v>
      </c>
      <c r="AH634" s="34">
        <f>ROUND(Таблица1[[#This Row],[УПКС]]*Таблица1[[#This Row],[Площадь, кв.м]],2)</f>
        <v>875769.36</v>
      </c>
      <c r="AI634" s="14">
        <f>Таблица1[[#This Row],[Кадастровая стоимость, руб]]/Таблица1[[#This Row],[Действ. КС]]</f>
        <v>2.5881402524385018</v>
      </c>
      <c r="AJ634" s="20" t="s">
        <v>3996</v>
      </c>
      <c r="AK634" s="20" t="s">
        <v>3997</v>
      </c>
      <c r="AL634" s="20" t="s">
        <v>3998</v>
      </c>
      <c r="AM634" s="8" t="s">
        <v>3984</v>
      </c>
      <c r="AN634" s="8" t="s">
        <v>4036</v>
      </c>
      <c r="AO634" s="46" t="s">
        <v>4013</v>
      </c>
    </row>
    <row r="635" spans="1:41" x14ac:dyDescent="0.25">
      <c r="A635" s="1" t="s">
        <v>1010</v>
      </c>
      <c r="B635" s="1" t="s">
        <v>17</v>
      </c>
      <c r="C635" s="1" t="s">
        <v>3981</v>
      </c>
      <c r="D635" s="1" t="s">
        <v>1296</v>
      </c>
      <c r="E635" s="16">
        <v>204002000000</v>
      </c>
      <c r="F635" s="16" t="s">
        <v>1005</v>
      </c>
      <c r="G635" s="8" t="s">
        <v>201</v>
      </c>
      <c r="H635" s="1">
        <v>2</v>
      </c>
      <c r="I635" s="1" t="s">
        <v>1351</v>
      </c>
      <c r="J635" s="1">
        <v>202</v>
      </c>
      <c r="K635" s="1" t="s">
        <v>1352</v>
      </c>
      <c r="L635" s="1">
        <v>61001002001</v>
      </c>
      <c r="M635" s="1" t="s">
        <v>1363</v>
      </c>
      <c r="N635" s="8">
        <v>1983</v>
      </c>
      <c r="O635" s="8">
        <v>143.5</v>
      </c>
      <c r="P635" s="8" t="s">
        <v>4009</v>
      </c>
      <c r="Q6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5" s="8" t="s">
        <v>3909</v>
      </c>
      <c r="S635" s="8" t="s">
        <v>2327</v>
      </c>
      <c r="T635" s="8" t="s">
        <v>1382</v>
      </c>
      <c r="V635" s="1" t="s">
        <v>2598</v>
      </c>
      <c r="W635" s="8" t="s">
        <v>2625</v>
      </c>
      <c r="X635" s="19" t="s">
        <v>2722</v>
      </c>
      <c r="AA635" s="20">
        <v>1034185.85</v>
      </c>
      <c r="AB635" s="12">
        <f t="shared" si="9"/>
        <v>26725.06</v>
      </c>
      <c r="AC635" s="17">
        <f>ROUND(1.65586^(2*EXP(-((Таблица1[[#This Row],[Площадь, кв.м]]/200)^2))-1),4)</f>
        <v>1.1034999999999999</v>
      </c>
      <c r="AD6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0.68</v>
      </c>
      <c r="AF635" s="21">
        <v>1</v>
      </c>
      <c r="AG6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20053.950499999999</v>
      </c>
      <c r="AH635" s="34">
        <f>ROUND(Таблица1[[#This Row],[УПКС]]*Таблица1[[#This Row],[Площадь, кв.м]],2)</f>
        <v>2877741.9</v>
      </c>
      <c r="AI635" s="14">
        <f>Таблица1[[#This Row],[Кадастровая стоимость, руб]]/Таблица1[[#This Row],[Действ. КС]]</f>
        <v>2.7826158132022401</v>
      </c>
      <c r="AJ635" s="20" t="s">
        <v>3996</v>
      </c>
      <c r="AK635" s="20" t="s">
        <v>3997</v>
      </c>
      <c r="AL635" s="20" t="s">
        <v>3998</v>
      </c>
      <c r="AM635" s="8" t="s">
        <v>3984</v>
      </c>
      <c r="AN635" s="8" t="s">
        <v>4036</v>
      </c>
      <c r="AO635" s="46" t="s">
        <v>4013</v>
      </c>
    </row>
    <row r="636" spans="1:41" x14ac:dyDescent="0.25">
      <c r="A636" s="1" t="s">
        <v>822</v>
      </c>
      <c r="B636" s="1" t="s">
        <v>21</v>
      </c>
      <c r="C636" s="1" t="s">
        <v>3981</v>
      </c>
      <c r="D636" s="1" t="s">
        <v>1296</v>
      </c>
      <c r="E636" s="16">
        <v>204002000000</v>
      </c>
      <c r="F636" s="16" t="s">
        <v>1005</v>
      </c>
      <c r="G636" s="8" t="s">
        <v>201</v>
      </c>
      <c r="H636" s="1">
        <v>2</v>
      </c>
      <c r="I636" s="1" t="s">
        <v>1351</v>
      </c>
      <c r="J636" s="1">
        <v>202</v>
      </c>
      <c r="K636" s="1" t="s">
        <v>1352</v>
      </c>
      <c r="L636" s="1">
        <v>61001002001</v>
      </c>
      <c r="M636" s="1" t="s">
        <v>1363</v>
      </c>
      <c r="N636" s="8">
        <v>1964</v>
      </c>
      <c r="O636" s="8">
        <v>81.900000000000006</v>
      </c>
      <c r="P636" s="8" t="s">
        <v>4009</v>
      </c>
      <c r="Q6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6" s="8" t="s">
        <v>3909</v>
      </c>
      <c r="S636" s="8" t="s">
        <v>2144</v>
      </c>
      <c r="T636" s="8" t="s">
        <v>1382</v>
      </c>
      <c r="V636" s="1" t="s">
        <v>2598</v>
      </c>
      <c r="W636" s="8" t="s">
        <v>2625</v>
      </c>
      <c r="X636" s="19" t="s">
        <v>2727</v>
      </c>
      <c r="AA636" s="20">
        <v>596986.53</v>
      </c>
      <c r="AB636" s="12">
        <f t="shared" si="9"/>
        <v>26725.06</v>
      </c>
      <c r="AC636" s="17">
        <f>ROUND(1.65586^(2*EXP(-((Таблица1[[#This Row],[Площадь, кв.м]]/200)^2))-1),4)</f>
        <v>1.4171</v>
      </c>
      <c r="AD6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636" s="21">
        <v>1</v>
      </c>
      <c r="AG6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14012.6705</v>
      </c>
      <c r="AH636" s="34">
        <f>ROUND(Таблица1[[#This Row],[УПКС]]*Таблица1[[#This Row],[Площадь, кв.м]],2)</f>
        <v>1147637.71</v>
      </c>
      <c r="AI636" s="14">
        <f>Таблица1[[#This Row],[Кадастровая стоимость, руб]]/Таблица1[[#This Row],[Действ. КС]]</f>
        <v>1.9223845971868074</v>
      </c>
      <c r="AJ636" s="20" t="s">
        <v>3996</v>
      </c>
      <c r="AK636" s="20" t="s">
        <v>3997</v>
      </c>
      <c r="AL636" s="20" t="s">
        <v>3998</v>
      </c>
      <c r="AM636" s="8" t="s">
        <v>3984</v>
      </c>
      <c r="AN636" s="8" t="s">
        <v>4036</v>
      </c>
      <c r="AO636" s="46" t="s">
        <v>4013</v>
      </c>
    </row>
    <row r="637" spans="1:41" x14ac:dyDescent="0.25">
      <c r="A637" s="1" t="s">
        <v>961</v>
      </c>
      <c r="B637" s="1" t="s">
        <v>17</v>
      </c>
      <c r="C637" s="1" t="s">
        <v>3981</v>
      </c>
      <c r="D637" s="1" t="s">
        <v>1296</v>
      </c>
      <c r="E637" s="16">
        <v>204002000000</v>
      </c>
      <c r="F637" s="16" t="s">
        <v>1005</v>
      </c>
      <c r="G637" s="8" t="s">
        <v>201</v>
      </c>
      <c r="H637" s="1">
        <v>2</v>
      </c>
      <c r="I637" s="1" t="s">
        <v>1351</v>
      </c>
      <c r="J637" s="1">
        <v>202</v>
      </c>
      <c r="K637" s="1" t="s">
        <v>1352</v>
      </c>
      <c r="L637" s="1">
        <v>61001002001</v>
      </c>
      <c r="M637" s="1" t="s">
        <v>1363</v>
      </c>
      <c r="N637" s="8">
        <v>1938</v>
      </c>
      <c r="O637" s="8">
        <v>119.6</v>
      </c>
      <c r="P637" s="8" t="s">
        <v>4009</v>
      </c>
      <c r="Q6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7" s="8" t="s">
        <v>3909</v>
      </c>
      <c r="S637" s="8" t="s">
        <v>2279</v>
      </c>
      <c r="T637" s="8" t="s">
        <v>1382</v>
      </c>
      <c r="U637" s="18"/>
      <c r="V637" s="1" t="s">
        <v>2598</v>
      </c>
      <c r="W637" s="8" t="s">
        <v>2625</v>
      </c>
      <c r="X637" s="19" t="s">
        <v>2731</v>
      </c>
      <c r="AA637" s="20">
        <v>861941.47</v>
      </c>
      <c r="AB637" s="12">
        <f t="shared" si="9"/>
        <v>26725.06</v>
      </c>
      <c r="AC637" s="17">
        <f>ROUND(1.65586^(2*EXP(-((Таблица1[[#This Row],[Площадь, кв.м]]/200)^2))-1),4)</f>
        <v>1.2226999999999999</v>
      </c>
      <c r="AD6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37" s="21">
        <v>1</v>
      </c>
      <c r="AG6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9803.0192999999999</v>
      </c>
      <c r="AH637" s="34">
        <f>ROUND(Таблица1[[#This Row],[УПКС]]*Таблица1[[#This Row],[Площадь, кв.м]],2)</f>
        <v>1172441.1100000001</v>
      </c>
      <c r="AI637" s="14">
        <f>Таблица1[[#This Row],[Кадастровая стоимость, руб]]/Таблица1[[#This Row],[Действ. КС]]</f>
        <v>1.3602328589666304</v>
      </c>
      <c r="AJ637" s="20" t="s">
        <v>3996</v>
      </c>
      <c r="AK637" s="20" t="s">
        <v>3997</v>
      </c>
      <c r="AL637" s="20" t="s">
        <v>3998</v>
      </c>
      <c r="AM637" s="8" t="s">
        <v>3984</v>
      </c>
      <c r="AN637" s="8" t="s">
        <v>4036</v>
      </c>
      <c r="AO637" s="46" t="s">
        <v>4013</v>
      </c>
    </row>
    <row r="638" spans="1:41" x14ac:dyDescent="0.25">
      <c r="A638" s="1" t="s">
        <v>627</v>
      </c>
      <c r="B638" s="1" t="s">
        <v>17</v>
      </c>
      <c r="C638" s="1" t="s">
        <v>3981</v>
      </c>
      <c r="D638" s="1" t="s">
        <v>1296</v>
      </c>
      <c r="E638" s="16">
        <v>204002000000</v>
      </c>
      <c r="F638" s="16" t="s">
        <v>1005</v>
      </c>
      <c r="G638" s="8" t="s">
        <v>201</v>
      </c>
      <c r="H638" s="1">
        <v>2</v>
      </c>
      <c r="I638" s="1" t="s">
        <v>1351</v>
      </c>
      <c r="J638" s="1">
        <v>202</v>
      </c>
      <c r="K638" s="1" t="s">
        <v>1352</v>
      </c>
      <c r="L638" s="1">
        <v>61001002001</v>
      </c>
      <c r="M638" s="1" t="s">
        <v>1363</v>
      </c>
      <c r="N638" s="8">
        <v>1957</v>
      </c>
      <c r="O638" s="8">
        <v>55.7</v>
      </c>
      <c r="P638" s="8" t="s">
        <v>4009</v>
      </c>
      <c r="Q6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8" s="8" t="s">
        <v>3909</v>
      </c>
      <c r="S638" s="8" t="s">
        <v>1962</v>
      </c>
      <c r="T638" s="8" t="s">
        <v>1382</v>
      </c>
      <c r="V638" s="1" t="s">
        <v>2598</v>
      </c>
      <c r="W638" s="8" t="s">
        <v>2625</v>
      </c>
      <c r="X638" s="19" t="s">
        <v>2700</v>
      </c>
      <c r="AA638" s="20">
        <v>466677.19</v>
      </c>
      <c r="AB638" s="12">
        <f t="shared" si="9"/>
        <v>26725.06</v>
      </c>
      <c r="AC638" s="17">
        <f>ROUND(1.65586^(2*EXP(-((Таблица1[[#This Row],[Площадь, кв.м]]/200)^2))-1),4)</f>
        <v>1.5358000000000001</v>
      </c>
      <c r="AD6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38" s="21">
        <v>1</v>
      </c>
      <c r="AG6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13955.078</v>
      </c>
      <c r="AH638" s="34">
        <f>ROUND(Таблица1[[#This Row],[УПКС]]*Таблица1[[#This Row],[Площадь, кв.м]],2)</f>
        <v>777297.84</v>
      </c>
      <c r="AI638" s="14">
        <f>Таблица1[[#This Row],[Кадастровая стоимость, руб]]/Таблица1[[#This Row],[Действ. КС]]</f>
        <v>1.6656006692763363</v>
      </c>
      <c r="AJ638" s="20" t="s">
        <v>3996</v>
      </c>
      <c r="AK638" s="20" t="s">
        <v>3997</v>
      </c>
      <c r="AL638" s="20" t="s">
        <v>3998</v>
      </c>
      <c r="AM638" s="8" t="s">
        <v>3984</v>
      </c>
      <c r="AN638" s="8" t="s">
        <v>4036</v>
      </c>
      <c r="AO638" s="46" t="s">
        <v>4013</v>
      </c>
    </row>
    <row r="639" spans="1:41" x14ac:dyDescent="0.25">
      <c r="A639" s="1" t="s">
        <v>762</v>
      </c>
      <c r="B639" s="1" t="s">
        <v>21</v>
      </c>
      <c r="C639" s="1" t="s">
        <v>3981</v>
      </c>
      <c r="D639" s="1" t="s">
        <v>1296</v>
      </c>
      <c r="E639" s="16">
        <v>204002000000</v>
      </c>
      <c r="F639" s="16" t="s">
        <v>1005</v>
      </c>
      <c r="G639" s="8" t="s">
        <v>201</v>
      </c>
      <c r="H639" s="1">
        <v>2</v>
      </c>
      <c r="I639" s="1" t="s">
        <v>1351</v>
      </c>
      <c r="J639" s="1">
        <v>202</v>
      </c>
      <c r="K639" s="1" t="s">
        <v>1352</v>
      </c>
      <c r="L639" s="1">
        <v>61001002001</v>
      </c>
      <c r="M639" s="1" t="s">
        <v>1363</v>
      </c>
      <c r="N639" s="8">
        <v>1938</v>
      </c>
      <c r="O639" s="8">
        <v>73.400000000000006</v>
      </c>
      <c r="P639" s="8" t="s">
        <v>4009</v>
      </c>
      <c r="Q6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39" s="8" t="s">
        <v>3909</v>
      </c>
      <c r="S639" s="8" t="s">
        <v>2090</v>
      </c>
      <c r="T639" s="8" t="s">
        <v>1382</v>
      </c>
      <c r="U639" s="18"/>
      <c r="V639" s="1" t="s">
        <v>2598</v>
      </c>
      <c r="W639" s="8" t="s">
        <v>2625</v>
      </c>
      <c r="X639" s="19" t="s">
        <v>2712</v>
      </c>
      <c r="Y639" s="8" t="s">
        <v>2586</v>
      </c>
      <c r="Z639" s="8" t="s">
        <v>2934</v>
      </c>
      <c r="AA639" s="20">
        <v>535028.22</v>
      </c>
      <c r="AB639" s="12">
        <f t="shared" si="9"/>
        <v>26725.06</v>
      </c>
      <c r="AC639" s="17">
        <f>ROUND(1.65586^(2*EXP(-((Таблица1[[#This Row],[Площадь, кв.м]]/200)^2))-1),4)</f>
        <v>1.4581999999999999</v>
      </c>
      <c r="AD6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39" s="21">
        <v>1</v>
      </c>
      <c r="AG6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11691.144700000001</v>
      </c>
      <c r="AH639" s="34">
        <f>ROUND(Таблица1[[#This Row],[УПКС]]*Таблица1[[#This Row],[Площадь, кв.м]],2)</f>
        <v>858130.02</v>
      </c>
      <c r="AI639" s="14">
        <f>Таблица1[[#This Row],[Кадастровая стоимость, руб]]/Таблица1[[#This Row],[Действ. КС]]</f>
        <v>1.6038967439885696</v>
      </c>
      <c r="AJ639" s="20" t="s">
        <v>3996</v>
      </c>
      <c r="AK639" s="20" t="s">
        <v>3997</v>
      </c>
      <c r="AL639" s="20" t="s">
        <v>3998</v>
      </c>
      <c r="AM639" s="8" t="s">
        <v>3984</v>
      </c>
      <c r="AN639" s="8" t="s">
        <v>4036</v>
      </c>
      <c r="AO639" s="46" t="s">
        <v>4013</v>
      </c>
    </row>
    <row r="640" spans="1:41" x14ac:dyDescent="0.25">
      <c r="A640" s="1" t="s">
        <v>467</v>
      </c>
      <c r="B640" s="1" t="s">
        <v>21</v>
      </c>
      <c r="C640" s="1" t="s">
        <v>3981</v>
      </c>
      <c r="D640" s="1" t="s">
        <v>1296</v>
      </c>
      <c r="E640" s="16">
        <v>204002000000</v>
      </c>
      <c r="F640" s="16" t="s">
        <v>1005</v>
      </c>
      <c r="G640" s="8" t="s">
        <v>201</v>
      </c>
      <c r="H640" s="1">
        <v>2</v>
      </c>
      <c r="I640" s="1" t="s">
        <v>1351</v>
      </c>
      <c r="J640" s="1">
        <v>202</v>
      </c>
      <c r="K640" s="1" t="s">
        <v>1352</v>
      </c>
      <c r="L640" s="1">
        <v>61001002001</v>
      </c>
      <c r="M640" s="1" t="s">
        <v>1363</v>
      </c>
      <c r="N640" s="8">
        <v>1956</v>
      </c>
      <c r="O640" s="8">
        <v>15.8</v>
      </c>
      <c r="P640" s="8" t="s">
        <v>4009</v>
      </c>
      <c r="Q6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0" s="8" t="s">
        <v>3909</v>
      </c>
      <c r="S640" s="8" t="s">
        <v>1811</v>
      </c>
      <c r="T640" s="8" t="s">
        <v>1382</v>
      </c>
      <c r="V640" s="1" t="s">
        <v>2598</v>
      </c>
      <c r="W640" s="8" t="s">
        <v>2625</v>
      </c>
      <c r="X640" s="19" t="s">
        <v>2810</v>
      </c>
      <c r="AA640" s="20">
        <v>158791.07999999999</v>
      </c>
      <c r="AB640" s="12">
        <f t="shared" si="9"/>
        <v>26725.06</v>
      </c>
      <c r="AC640" s="17">
        <f>ROUND(1.65586^(2*EXP(-((Таблица1[[#This Row],[Площадь, кв.м]]/200)^2))-1),4)</f>
        <v>1.6455</v>
      </c>
      <c r="AD6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40" s="21">
        <v>1</v>
      </c>
      <c r="AG6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14512.1085</v>
      </c>
      <c r="AH640" s="34">
        <f>ROUND(Таблица1[[#This Row],[УПКС]]*Таблица1[[#This Row],[Площадь, кв.м]],2)</f>
        <v>229291.31</v>
      </c>
      <c r="AI640" s="14">
        <f>Таблица1[[#This Row],[Кадастровая стоимость, руб]]/Таблица1[[#This Row],[Действ. КС]]</f>
        <v>1.4439810472981229</v>
      </c>
      <c r="AJ640" s="20" t="s">
        <v>3996</v>
      </c>
      <c r="AK640" s="20" t="s">
        <v>3997</v>
      </c>
      <c r="AL640" s="20" t="s">
        <v>3998</v>
      </c>
      <c r="AM640" s="8" t="s">
        <v>3984</v>
      </c>
      <c r="AN640" s="8" t="s">
        <v>4036</v>
      </c>
      <c r="AO640" s="46" t="s">
        <v>4013</v>
      </c>
    </row>
    <row r="641" spans="1:41" x14ac:dyDescent="0.25">
      <c r="A641" s="1" t="s">
        <v>838</v>
      </c>
      <c r="B641" s="1" t="s">
        <v>21</v>
      </c>
      <c r="C641" s="1" t="s">
        <v>3981</v>
      </c>
      <c r="D641" s="1" t="s">
        <v>1296</v>
      </c>
      <c r="E641" s="16">
        <v>204002000000</v>
      </c>
      <c r="F641" s="16" t="s">
        <v>1005</v>
      </c>
      <c r="G641" s="8" t="s">
        <v>201</v>
      </c>
      <c r="H641" s="1">
        <v>2</v>
      </c>
      <c r="I641" s="1" t="s">
        <v>1351</v>
      </c>
      <c r="J641" s="1">
        <v>202</v>
      </c>
      <c r="K641" s="1" t="s">
        <v>1352</v>
      </c>
      <c r="L641" s="1">
        <v>61001002001</v>
      </c>
      <c r="M641" s="1" t="s">
        <v>1363</v>
      </c>
      <c r="N641" s="8">
        <v>1971</v>
      </c>
      <c r="O641" s="8">
        <v>87</v>
      </c>
      <c r="P641" s="8" t="s">
        <v>4009</v>
      </c>
      <c r="Q6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1" s="8" t="s">
        <v>3909</v>
      </c>
      <c r="S641" s="8" t="s">
        <v>2160</v>
      </c>
      <c r="T641" s="8" t="s">
        <v>1382</v>
      </c>
      <c r="V641" s="1" t="s">
        <v>2598</v>
      </c>
      <c r="W641" s="8" t="s">
        <v>2625</v>
      </c>
      <c r="X641" s="19" t="s">
        <v>2729</v>
      </c>
      <c r="AA641" s="20">
        <v>634161.51</v>
      </c>
      <c r="AB641" s="12">
        <f t="shared" si="9"/>
        <v>26725.06</v>
      </c>
      <c r="AC641" s="17">
        <f>ROUND(1.65586^(2*EXP(-((Таблица1[[#This Row],[Площадь, кв.м]]/200)^2))-1),4)</f>
        <v>1.3915999999999999</v>
      </c>
      <c r="AD6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641" s="21">
        <v>1</v>
      </c>
      <c r="AG6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14876.2374</v>
      </c>
      <c r="AH641" s="34">
        <f>ROUND(Таблица1[[#This Row],[УПКС]]*Таблица1[[#This Row],[Площадь, кв.м]],2)</f>
        <v>1294232.6499999999</v>
      </c>
      <c r="AI641" s="14">
        <f>Таблица1[[#This Row],[Кадастровая стоимость, руб]]/Таблица1[[#This Row],[Действ. КС]]</f>
        <v>2.0408565161893852</v>
      </c>
      <c r="AJ641" s="20" t="s">
        <v>3996</v>
      </c>
      <c r="AK641" s="20" t="s">
        <v>3997</v>
      </c>
      <c r="AL641" s="20" t="s">
        <v>3998</v>
      </c>
      <c r="AM641" s="8" t="s">
        <v>3984</v>
      </c>
      <c r="AN641" s="8" t="s">
        <v>4036</v>
      </c>
      <c r="AO641" s="46" t="s">
        <v>4013</v>
      </c>
    </row>
    <row r="642" spans="1:41" x14ac:dyDescent="0.25">
      <c r="A642" s="1" t="s">
        <v>1129</v>
      </c>
      <c r="B642" s="1" t="s">
        <v>17</v>
      </c>
      <c r="C642" s="1" t="s">
        <v>3981</v>
      </c>
      <c r="D642" s="1" t="s">
        <v>1296</v>
      </c>
      <c r="E642" s="16">
        <v>204002000000</v>
      </c>
      <c r="F642" s="16" t="s">
        <v>1005</v>
      </c>
      <c r="G642" s="8" t="s">
        <v>201</v>
      </c>
      <c r="H642" s="1">
        <v>2</v>
      </c>
      <c r="I642" s="1" t="s">
        <v>1351</v>
      </c>
      <c r="J642" s="1">
        <v>202</v>
      </c>
      <c r="K642" s="1" t="s">
        <v>1352</v>
      </c>
      <c r="L642" s="1">
        <v>61001002002</v>
      </c>
      <c r="M642" s="1" t="s">
        <v>1365</v>
      </c>
      <c r="N642" s="8">
        <v>1945</v>
      </c>
      <c r="O642" s="8">
        <v>81.099999999999994</v>
      </c>
      <c r="P642" s="8" t="s">
        <v>4009</v>
      </c>
      <c r="Q6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2" s="8" t="s">
        <v>3909</v>
      </c>
      <c r="S642" s="8" t="s">
        <v>2438</v>
      </c>
      <c r="T642" s="8" t="s">
        <v>1382</v>
      </c>
      <c r="U642" s="18"/>
      <c r="V642" s="1" t="s">
        <v>2598</v>
      </c>
      <c r="W642" s="8" t="s">
        <v>2625</v>
      </c>
      <c r="X642" s="19" t="s">
        <v>2817</v>
      </c>
      <c r="AA642" s="20">
        <v>316643.49</v>
      </c>
      <c r="AB642" s="12">
        <f t="shared" si="9"/>
        <v>26725.06</v>
      </c>
      <c r="AC642" s="17">
        <f>ROUND(1.65586^(2*EXP(-((Таблица1[[#This Row],[Площадь, кв.м]]/200)^2))-1),4)</f>
        <v>1.421</v>
      </c>
      <c r="AD6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642" s="21">
        <v>1</v>
      </c>
      <c r="AG6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11772.656199999999</v>
      </c>
      <c r="AH642" s="34">
        <f>ROUND(Таблица1[[#This Row],[УПКС]]*Таблица1[[#This Row],[Площадь, кв.м]],2)</f>
        <v>954762.42</v>
      </c>
      <c r="AI642" s="14">
        <f>Таблица1[[#This Row],[Кадастровая стоимость, руб]]/Таблица1[[#This Row],[Действ. КС]]</f>
        <v>3.0152599063381977</v>
      </c>
      <c r="AJ642" s="20" t="s">
        <v>3996</v>
      </c>
      <c r="AK642" s="20" t="s">
        <v>3997</v>
      </c>
      <c r="AL642" s="20" t="s">
        <v>3998</v>
      </c>
      <c r="AM642" s="8" t="s">
        <v>3984</v>
      </c>
      <c r="AN642" s="8" t="s">
        <v>4036</v>
      </c>
      <c r="AO642" s="46" t="s">
        <v>4013</v>
      </c>
    </row>
    <row r="643" spans="1:41" x14ac:dyDescent="0.25">
      <c r="A643" s="1" t="s">
        <v>1022</v>
      </c>
      <c r="B643" s="1" t="s">
        <v>17</v>
      </c>
      <c r="C643" s="1" t="s">
        <v>3981</v>
      </c>
      <c r="D643" s="1" t="s">
        <v>1296</v>
      </c>
      <c r="E643" s="16">
        <v>204002000000</v>
      </c>
      <c r="F643" s="16" t="s">
        <v>1005</v>
      </c>
      <c r="G643" s="8" t="s">
        <v>201</v>
      </c>
      <c r="H643" s="1">
        <v>2</v>
      </c>
      <c r="I643" s="1" t="s">
        <v>1351</v>
      </c>
      <c r="J643" s="1">
        <v>202</v>
      </c>
      <c r="K643" s="1" t="s">
        <v>1352</v>
      </c>
      <c r="L643" s="1">
        <v>61001002001</v>
      </c>
      <c r="M643" s="1" t="s">
        <v>1363</v>
      </c>
      <c r="N643" s="8">
        <v>1995</v>
      </c>
      <c r="O643" s="8">
        <v>152.80000000000001</v>
      </c>
      <c r="P643" s="8" t="s">
        <v>4009</v>
      </c>
      <c r="Q6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3" s="8" t="s">
        <v>3909</v>
      </c>
      <c r="S643" s="8" t="s">
        <v>2339</v>
      </c>
      <c r="T643" s="8" t="s">
        <v>1382</v>
      </c>
      <c r="V643" s="1" t="s">
        <v>2598</v>
      </c>
      <c r="W643" s="8" t="s">
        <v>2625</v>
      </c>
      <c r="X643" s="19" t="s">
        <v>2713</v>
      </c>
      <c r="AA643" s="20">
        <v>2110651.56</v>
      </c>
      <c r="AB643" s="12">
        <f t="shared" ref="AB643:AB706" si="10">26725.06</f>
        <v>26725.06</v>
      </c>
      <c r="AC643" s="17">
        <f>ROUND(1.65586^(2*EXP(-((Таблица1[[#This Row],[Площадь, кв.м]]/200)^2))-1),4)</f>
        <v>1.0601</v>
      </c>
      <c r="AD6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643" s="21">
        <v>1</v>
      </c>
      <c r="AG6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24648.1754</v>
      </c>
      <c r="AH643" s="34">
        <f>ROUND(Таблица1[[#This Row],[УПКС]]*Таблица1[[#This Row],[Площадь, кв.м]],2)</f>
        <v>3766241.2</v>
      </c>
      <c r="AI643" s="14">
        <f>Таблица1[[#This Row],[Кадастровая стоимость, руб]]/Таблица1[[#This Row],[Действ. КС]]</f>
        <v>1.7843974208608835</v>
      </c>
      <c r="AJ643" s="20" t="s">
        <v>3996</v>
      </c>
      <c r="AK643" s="20" t="s">
        <v>3997</v>
      </c>
      <c r="AL643" s="20" t="s">
        <v>3998</v>
      </c>
      <c r="AM643" s="8" t="s">
        <v>3984</v>
      </c>
      <c r="AN643" s="8" t="s">
        <v>4036</v>
      </c>
      <c r="AO643" s="46" t="s">
        <v>4013</v>
      </c>
    </row>
    <row r="644" spans="1:41" x14ac:dyDescent="0.25">
      <c r="A644" s="1" t="s">
        <v>458</v>
      </c>
      <c r="B644" s="1" t="s">
        <v>21</v>
      </c>
      <c r="C644" s="1" t="s">
        <v>3981</v>
      </c>
      <c r="D644" s="1" t="s">
        <v>1296</v>
      </c>
      <c r="E644" s="16">
        <v>204002000000</v>
      </c>
      <c r="F644" s="16" t="s">
        <v>1005</v>
      </c>
      <c r="G644" s="8" t="s">
        <v>201</v>
      </c>
      <c r="H644" s="1">
        <v>2</v>
      </c>
      <c r="I644" s="1" t="s">
        <v>1351</v>
      </c>
      <c r="J644" s="1">
        <v>202</v>
      </c>
      <c r="K644" s="1" t="s">
        <v>1352</v>
      </c>
      <c r="L644" s="1">
        <v>61001003001</v>
      </c>
      <c r="M644" s="1" t="s">
        <v>1374</v>
      </c>
      <c r="N644" s="8">
        <v>2007</v>
      </c>
      <c r="O644" s="8">
        <v>234</v>
      </c>
      <c r="P644" s="8" t="s">
        <v>4009</v>
      </c>
      <c r="Q6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4" s="8" t="s">
        <v>3909</v>
      </c>
      <c r="S644" s="8" t="s">
        <v>1802</v>
      </c>
      <c r="T644" s="8" t="s">
        <v>1382</v>
      </c>
      <c r="U644" s="18"/>
      <c r="V644" s="1" t="s">
        <v>2598</v>
      </c>
      <c r="W644" s="8" t="s">
        <v>2625</v>
      </c>
      <c r="X644" s="19" t="s">
        <v>2829</v>
      </c>
      <c r="AA644" s="20">
        <v>2634622.38</v>
      </c>
      <c r="AB644" s="12">
        <f t="shared" si="10"/>
        <v>26725.06</v>
      </c>
      <c r="AC644" s="17">
        <f>ROUND(1.65586^(2*EXP(-((Таблица1[[#This Row],[Площадь, кв.м]]/200)^2))-1),4)</f>
        <v>0.78059999999999996</v>
      </c>
      <c r="AD6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644" s="21">
        <v>1</v>
      </c>
      <c r="AG6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20444.350200000001</v>
      </c>
      <c r="AH644" s="34">
        <f>ROUND(Таблица1[[#This Row],[УПКС]]*Таблица1[[#This Row],[Площадь, кв.м]],2)</f>
        <v>4783977.95</v>
      </c>
      <c r="AI644" s="14">
        <f>Таблица1[[#This Row],[Кадастровая стоимость, руб]]/Таблица1[[#This Row],[Действ. КС]]</f>
        <v>1.8158116268639608</v>
      </c>
      <c r="AJ644" s="20" t="s">
        <v>3996</v>
      </c>
      <c r="AK644" s="20" t="s">
        <v>3997</v>
      </c>
      <c r="AL644" s="20" t="s">
        <v>3998</v>
      </c>
      <c r="AM644" s="8" t="s">
        <v>3984</v>
      </c>
      <c r="AN644" s="8" t="s">
        <v>4036</v>
      </c>
      <c r="AO644" s="46" t="s">
        <v>4013</v>
      </c>
    </row>
    <row r="645" spans="1:41" x14ac:dyDescent="0.25">
      <c r="A645" s="1" t="s">
        <v>794</v>
      </c>
      <c r="B645" s="1" t="s">
        <v>17</v>
      </c>
      <c r="C645" s="1" t="s">
        <v>3981</v>
      </c>
      <c r="D645" s="1" t="s">
        <v>1296</v>
      </c>
      <c r="E645" s="16">
        <v>204002000000</v>
      </c>
      <c r="F645" s="16" t="s">
        <v>1005</v>
      </c>
      <c r="G645" s="8" t="s">
        <v>201</v>
      </c>
      <c r="H645" s="1">
        <v>2</v>
      </c>
      <c r="I645" s="1" t="s">
        <v>1351</v>
      </c>
      <c r="J645" s="1">
        <v>202</v>
      </c>
      <c r="K645" s="1" t="s">
        <v>1352</v>
      </c>
      <c r="L645" s="1">
        <v>61001002001</v>
      </c>
      <c r="M645" s="1" t="s">
        <v>1363</v>
      </c>
      <c r="N645" s="8">
        <v>1986</v>
      </c>
      <c r="O645" s="8">
        <v>78</v>
      </c>
      <c r="P645" s="8" t="s">
        <v>4009</v>
      </c>
      <c r="Q6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5" s="8" t="s">
        <v>3909</v>
      </c>
      <c r="S645" s="8" t="s">
        <v>2121</v>
      </c>
      <c r="T645" s="8" t="s">
        <v>1382</v>
      </c>
      <c r="V645" s="1" t="s">
        <v>2598</v>
      </c>
      <c r="W645" s="8" t="s">
        <v>2625</v>
      </c>
      <c r="X645" s="19" t="s">
        <v>2803</v>
      </c>
      <c r="AA645" s="20">
        <v>663318.36</v>
      </c>
      <c r="AB645" s="12">
        <f t="shared" si="10"/>
        <v>26725.06</v>
      </c>
      <c r="AC645" s="17">
        <f>ROUND(1.65586^(2*EXP(-((Таблица1[[#This Row],[Площадь, кв.м]]/200)^2))-1),4)</f>
        <v>1.4361999999999999</v>
      </c>
      <c r="AD6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0.74</v>
      </c>
      <c r="AF645" s="21">
        <v>1</v>
      </c>
      <c r="AG6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28403.073100000001</v>
      </c>
      <c r="AH645" s="34">
        <f>ROUND(Таблица1[[#This Row],[УПКС]]*Таблица1[[#This Row],[Площадь, кв.м]],2)</f>
        <v>2215439.7000000002</v>
      </c>
      <c r="AI645" s="14">
        <f>Таблица1[[#This Row],[Кадастровая стоимость, руб]]/Таблица1[[#This Row],[Действ. КС]]</f>
        <v>3.3399342361034607</v>
      </c>
      <c r="AJ645" s="20" t="s">
        <v>3996</v>
      </c>
      <c r="AK645" s="20" t="s">
        <v>3997</v>
      </c>
      <c r="AL645" s="20" t="s">
        <v>3998</v>
      </c>
      <c r="AM645" s="8" t="s">
        <v>3984</v>
      </c>
      <c r="AN645" s="8" t="s">
        <v>4036</v>
      </c>
      <c r="AO645" s="46" t="s">
        <v>4013</v>
      </c>
    </row>
    <row r="646" spans="1:41" x14ac:dyDescent="0.25">
      <c r="A646" s="1" t="s">
        <v>74</v>
      </c>
      <c r="B646" s="1" t="s">
        <v>17</v>
      </c>
      <c r="C646" s="1" t="s">
        <v>3981</v>
      </c>
      <c r="D646" s="1" t="s">
        <v>1296</v>
      </c>
      <c r="E646" s="16">
        <v>204002000000</v>
      </c>
      <c r="F646" s="16" t="s">
        <v>1005</v>
      </c>
      <c r="G646" s="8" t="s">
        <v>1338</v>
      </c>
      <c r="H646" s="1">
        <v>2</v>
      </c>
      <c r="I646" s="1" t="s">
        <v>1349</v>
      </c>
      <c r="J646" s="1">
        <v>201</v>
      </c>
      <c r="K646" s="1" t="s">
        <v>1350</v>
      </c>
      <c r="L646" s="1">
        <v>61001002001</v>
      </c>
      <c r="M646" s="1" t="s">
        <v>1363</v>
      </c>
      <c r="N646" s="8">
        <v>1968</v>
      </c>
      <c r="O646" s="8">
        <v>70.400000000000006</v>
      </c>
      <c r="P646" s="8" t="s">
        <v>4009</v>
      </c>
      <c r="Q6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6" s="8" t="s">
        <v>3909</v>
      </c>
      <c r="S646" s="8" t="s">
        <v>1440</v>
      </c>
      <c r="T646" s="8" t="s">
        <v>1382</v>
      </c>
      <c r="U646" s="18"/>
      <c r="V646" s="1" t="s">
        <v>2598</v>
      </c>
      <c r="W646" s="8" t="s">
        <v>2625</v>
      </c>
      <c r="X646" s="19" t="s">
        <v>2706</v>
      </c>
      <c r="AA646" s="20">
        <v>513160.58</v>
      </c>
      <c r="AB646" s="12">
        <f t="shared" si="10"/>
        <v>26725.06</v>
      </c>
      <c r="AC646" s="17">
        <f>ROUND(1.65586^(2*EXP(-((Таблица1[[#This Row],[Площадь, кв.м]]/200)^2))-1),4)</f>
        <v>1.4722</v>
      </c>
      <c r="AD6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0.39</v>
      </c>
      <c r="AF646" s="21">
        <v>1</v>
      </c>
      <c r="AG6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15344.406999999999</v>
      </c>
      <c r="AH646" s="34">
        <f>ROUND(Таблица1[[#This Row],[УПКС]]*Таблица1[[#This Row],[Площадь, кв.м]],2)</f>
        <v>1080246.25</v>
      </c>
      <c r="AI646" s="14">
        <f>Таблица1[[#This Row],[Кадастровая стоимость, руб]]/Таблица1[[#This Row],[Действ. КС]]</f>
        <v>2.1050842408822596</v>
      </c>
      <c r="AJ646" s="20" t="s">
        <v>3996</v>
      </c>
      <c r="AK646" s="20" t="s">
        <v>3997</v>
      </c>
      <c r="AL646" s="20" t="s">
        <v>3998</v>
      </c>
      <c r="AM646" s="8" t="s">
        <v>3984</v>
      </c>
      <c r="AN646" s="8" t="s">
        <v>4036</v>
      </c>
      <c r="AO646" s="46" t="s">
        <v>4013</v>
      </c>
    </row>
    <row r="647" spans="1:41" x14ac:dyDescent="0.25">
      <c r="A647" s="1" t="s">
        <v>1063</v>
      </c>
      <c r="B647" s="1" t="s">
        <v>17</v>
      </c>
      <c r="C647" s="1" t="s">
        <v>3981</v>
      </c>
      <c r="D647" s="1" t="s">
        <v>1296</v>
      </c>
      <c r="E647" s="16">
        <v>204002000000</v>
      </c>
      <c r="F647" s="16" t="s">
        <v>1005</v>
      </c>
      <c r="G647" s="8" t="s">
        <v>201</v>
      </c>
      <c r="H647" s="1">
        <v>2</v>
      </c>
      <c r="I647" s="1" t="s">
        <v>1351</v>
      </c>
      <c r="J647" s="1">
        <v>202</v>
      </c>
      <c r="K647" s="1" t="s">
        <v>1352</v>
      </c>
      <c r="L647" s="1">
        <v>61001002001</v>
      </c>
      <c r="M647" s="1" t="s">
        <v>1363</v>
      </c>
      <c r="N647" s="8">
        <v>1953</v>
      </c>
      <c r="O647" s="8">
        <v>197.3</v>
      </c>
      <c r="P647" s="8" t="s">
        <v>4009</v>
      </c>
      <c r="Q6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7" s="8" t="s">
        <v>3909</v>
      </c>
      <c r="S647" s="8" t="s">
        <v>2379</v>
      </c>
      <c r="T647" s="8" t="s">
        <v>1382</v>
      </c>
      <c r="U647" s="18"/>
      <c r="V647" s="1" t="s">
        <v>2598</v>
      </c>
      <c r="W647" s="8" t="s">
        <v>2625</v>
      </c>
      <c r="X647" s="19"/>
      <c r="AA647" s="20">
        <v>1422199.23</v>
      </c>
      <c r="AB647" s="12">
        <f t="shared" si="10"/>
        <v>26725.06</v>
      </c>
      <c r="AC647" s="17">
        <f>ROUND(1.65586^(2*EXP(-((Таблица1[[#This Row],[Площадь, кв.м]]/200)^2))-1),4)</f>
        <v>0.8841</v>
      </c>
      <c r="AD6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47" s="21">
        <v>1</v>
      </c>
      <c r="AG6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7797.1163999999999</v>
      </c>
      <c r="AH647" s="34">
        <f>ROUND(Таблица1[[#This Row],[УПКС]]*Таблица1[[#This Row],[Площадь, кв.м]],2)</f>
        <v>1538371.07</v>
      </c>
      <c r="AI647" s="14">
        <f>Таблица1[[#This Row],[Кадастровая стоимость, руб]]/Таблица1[[#This Row],[Действ. КС]]</f>
        <v>1.0816846455471643</v>
      </c>
      <c r="AJ647" s="20" t="s">
        <v>3996</v>
      </c>
      <c r="AK647" s="20" t="s">
        <v>3997</v>
      </c>
      <c r="AL647" s="20" t="s">
        <v>3998</v>
      </c>
      <c r="AM647" s="8" t="s">
        <v>3984</v>
      </c>
      <c r="AN647" s="8" t="s">
        <v>4036</v>
      </c>
      <c r="AO647" s="46" t="s">
        <v>4013</v>
      </c>
    </row>
    <row r="648" spans="1:41" x14ac:dyDescent="0.25">
      <c r="A648" s="1" t="s">
        <v>224</v>
      </c>
      <c r="B648" s="1" t="s">
        <v>21</v>
      </c>
      <c r="C648" s="1" t="s">
        <v>3981</v>
      </c>
      <c r="D648" s="1" t="s">
        <v>1296</v>
      </c>
      <c r="E648" s="16">
        <v>204002000000</v>
      </c>
      <c r="F648" s="16" t="s">
        <v>1005</v>
      </c>
      <c r="G648" s="8" t="s">
        <v>201</v>
      </c>
      <c r="H648" s="1">
        <v>2</v>
      </c>
      <c r="I648" s="1" t="s">
        <v>1351</v>
      </c>
      <c r="J648" s="1">
        <v>202</v>
      </c>
      <c r="K648" s="1" t="s">
        <v>1352</v>
      </c>
      <c r="L648" s="1">
        <v>61001005000</v>
      </c>
      <c r="M648" s="1" t="s">
        <v>1358</v>
      </c>
      <c r="N648" s="8">
        <v>2010</v>
      </c>
      <c r="O648" s="8">
        <v>131.5</v>
      </c>
      <c r="P648" s="8" t="s">
        <v>4009</v>
      </c>
      <c r="Q6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8" s="8" t="s">
        <v>3909</v>
      </c>
      <c r="S648" s="8" t="s">
        <v>1576</v>
      </c>
      <c r="T648" s="8" t="s">
        <v>1382</v>
      </c>
      <c r="V648" s="1" t="s">
        <v>2598</v>
      </c>
      <c r="W648" s="8" t="s">
        <v>2625</v>
      </c>
      <c r="X648" s="19" t="s">
        <v>2737</v>
      </c>
      <c r="AA648" s="20">
        <v>1607473.42</v>
      </c>
      <c r="AB648" s="12">
        <f t="shared" si="10"/>
        <v>26725.06</v>
      </c>
      <c r="AC648" s="17">
        <f>ROUND(1.65586^(2*EXP(-((Таблица1[[#This Row],[Площадь, кв.м]]/200)^2))-1),4)</f>
        <v>1.1621999999999999</v>
      </c>
      <c r="AD6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648" s="21">
        <v>1</v>
      </c>
      <c r="AG6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30749.266100000001</v>
      </c>
      <c r="AH648" s="34">
        <f>ROUND(Таблица1[[#This Row],[УПКС]]*Таблица1[[#This Row],[Площадь, кв.м]],2)</f>
        <v>4043528.49</v>
      </c>
      <c r="AI648" s="14">
        <f>Таблица1[[#This Row],[Кадастровая стоимость, руб]]/Таблица1[[#This Row],[Действ. КС]]</f>
        <v>2.5154558947543908</v>
      </c>
      <c r="AJ648" s="20" t="s">
        <v>3996</v>
      </c>
      <c r="AK648" s="20" t="s">
        <v>3997</v>
      </c>
      <c r="AL648" s="20" t="s">
        <v>3998</v>
      </c>
      <c r="AM648" s="8" t="s">
        <v>3984</v>
      </c>
      <c r="AN648" s="8" t="s">
        <v>4036</v>
      </c>
      <c r="AO648" s="46" t="s">
        <v>4013</v>
      </c>
    </row>
    <row r="649" spans="1:41" x14ac:dyDescent="0.25">
      <c r="A649" s="1" t="s">
        <v>631</v>
      </c>
      <c r="B649" s="1" t="s">
        <v>17</v>
      </c>
      <c r="C649" s="1" t="s">
        <v>3981</v>
      </c>
      <c r="D649" s="1" t="s">
        <v>1296</v>
      </c>
      <c r="E649" s="16">
        <v>204002000000</v>
      </c>
      <c r="F649" s="16" t="s">
        <v>1005</v>
      </c>
      <c r="G649" s="8" t="s">
        <v>201</v>
      </c>
      <c r="H649" s="1">
        <v>2</v>
      </c>
      <c r="I649" s="1" t="s">
        <v>1351</v>
      </c>
      <c r="J649" s="1">
        <v>202</v>
      </c>
      <c r="K649" s="1" t="s">
        <v>1352</v>
      </c>
      <c r="L649" s="1">
        <v>61001002001</v>
      </c>
      <c r="M649" s="1" t="s">
        <v>1363</v>
      </c>
      <c r="N649" s="8">
        <v>1955</v>
      </c>
      <c r="O649" s="8">
        <v>55.9</v>
      </c>
      <c r="P649" s="8" t="s">
        <v>4009</v>
      </c>
      <c r="Q6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49" s="8" t="s">
        <v>3909</v>
      </c>
      <c r="S649" s="8" t="s">
        <v>1966</v>
      </c>
      <c r="T649" s="8" t="s">
        <v>1382</v>
      </c>
      <c r="V649" s="1" t="s">
        <v>2598</v>
      </c>
      <c r="W649" s="8" t="s">
        <v>2625</v>
      </c>
      <c r="X649" s="19" t="s">
        <v>2720</v>
      </c>
      <c r="AA649" s="20">
        <v>468352.87</v>
      </c>
      <c r="AB649" s="12">
        <f t="shared" si="10"/>
        <v>26725.06</v>
      </c>
      <c r="AC649" s="17">
        <f>ROUND(1.65586^(2*EXP(-((Таблица1[[#This Row],[Площадь, кв.м]]/200)^2))-1),4)</f>
        <v>1.5349999999999999</v>
      </c>
      <c r="AD6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49" s="21">
        <v>1</v>
      </c>
      <c r="AG6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13537.579100000001</v>
      </c>
      <c r="AH649" s="34">
        <f>ROUND(Таблица1[[#This Row],[УПКС]]*Таблица1[[#This Row],[Площадь, кв.м]],2)</f>
        <v>756750.67</v>
      </c>
      <c r="AI649" s="14">
        <f>Таблица1[[#This Row],[Кадастровая стоимость, руб]]/Таблица1[[#This Row],[Действ. КС]]</f>
        <v>1.6157703271894117</v>
      </c>
      <c r="AJ649" s="20" t="s">
        <v>3996</v>
      </c>
      <c r="AK649" s="20" t="s">
        <v>3997</v>
      </c>
      <c r="AL649" s="20" t="s">
        <v>3998</v>
      </c>
      <c r="AM649" s="8" t="s">
        <v>3984</v>
      </c>
      <c r="AN649" s="8" t="s">
        <v>4036</v>
      </c>
      <c r="AO649" s="46" t="s">
        <v>4013</v>
      </c>
    </row>
    <row r="650" spans="1:41" x14ac:dyDescent="0.25">
      <c r="A650" s="1" t="s">
        <v>498</v>
      </c>
      <c r="B650" s="1" t="s">
        <v>56</v>
      </c>
      <c r="C650" s="1" t="s">
        <v>3981</v>
      </c>
      <c r="D650" s="1" t="s">
        <v>1296</v>
      </c>
      <c r="E650" s="16">
        <v>204002000000</v>
      </c>
      <c r="F650" s="16" t="s">
        <v>1005</v>
      </c>
      <c r="G650" s="8" t="s">
        <v>201</v>
      </c>
      <c r="H650" s="1">
        <v>2</v>
      </c>
      <c r="I650" s="1" t="s">
        <v>1351</v>
      </c>
      <c r="J650" s="1">
        <v>202</v>
      </c>
      <c r="K650" s="1" t="s">
        <v>1352</v>
      </c>
      <c r="L650" s="1">
        <v>61001002001</v>
      </c>
      <c r="M650" s="1" t="s">
        <v>1363</v>
      </c>
      <c r="N650" s="8">
        <v>1940</v>
      </c>
      <c r="O650" s="8">
        <v>34</v>
      </c>
      <c r="P650" s="8" t="s">
        <v>4009</v>
      </c>
      <c r="Q6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0" s="8" t="s">
        <v>3909</v>
      </c>
      <c r="S650" s="8" t="s">
        <v>1839</v>
      </c>
      <c r="T650" s="8" t="s">
        <v>1382</v>
      </c>
      <c r="U650" s="18"/>
      <c r="V650" s="1" t="s">
        <v>2598</v>
      </c>
      <c r="W650" s="8" t="s">
        <v>2625</v>
      </c>
      <c r="X650" s="19" t="s">
        <v>2688</v>
      </c>
      <c r="Y650" s="8" t="s">
        <v>2586</v>
      </c>
      <c r="Z650" s="8" t="s">
        <v>2934</v>
      </c>
      <c r="AA650" s="20">
        <v>284808.86</v>
      </c>
      <c r="AB650" s="12">
        <f t="shared" si="10"/>
        <v>26725.06</v>
      </c>
      <c r="AC650" s="17">
        <f>ROUND(1.65586^(2*EXP(-((Таблица1[[#This Row],[Площадь, кв.м]]/200)^2))-1),4)</f>
        <v>1.609</v>
      </c>
      <c r="AD6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50" s="21">
        <v>1</v>
      </c>
      <c r="AG6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12900.1865</v>
      </c>
      <c r="AH650" s="34">
        <f>ROUND(Таблица1[[#This Row],[УПКС]]*Таблица1[[#This Row],[Площадь, кв.м]],2)</f>
        <v>438606.34</v>
      </c>
      <c r="AI650" s="14">
        <f>Таблица1[[#This Row],[Кадастровая стоимость, руб]]/Таблица1[[#This Row],[Действ. КС]]</f>
        <v>1.5400024423397505</v>
      </c>
      <c r="AJ650" s="20" t="s">
        <v>3996</v>
      </c>
      <c r="AK650" s="20" t="s">
        <v>3997</v>
      </c>
      <c r="AL650" s="20" t="s">
        <v>3998</v>
      </c>
      <c r="AM650" s="8" t="s">
        <v>3984</v>
      </c>
      <c r="AN650" s="8" t="s">
        <v>4036</v>
      </c>
      <c r="AO650" s="46" t="s">
        <v>4013</v>
      </c>
    </row>
    <row r="651" spans="1:41" x14ac:dyDescent="0.25">
      <c r="A651" s="1" t="s">
        <v>537</v>
      </c>
      <c r="B651" s="1" t="s">
        <v>56</v>
      </c>
      <c r="C651" s="1" t="s">
        <v>3981</v>
      </c>
      <c r="D651" s="1" t="s">
        <v>1296</v>
      </c>
      <c r="E651" s="16">
        <v>204002000000</v>
      </c>
      <c r="F651" s="16" t="s">
        <v>1005</v>
      </c>
      <c r="G651" s="8" t="s">
        <v>201</v>
      </c>
      <c r="H651" s="1">
        <v>2</v>
      </c>
      <c r="I651" s="1" t="s">
        <v>1351</v>
      </c>
      <c r="J651" s="1">
        <v>202</v>
      </c>
      <c r="K651" s="1" t="s">
        <v>1352</v>
      </c>
      <c r="L651" s="1">
        <v>61001002001</v>
      </c>
      <c r="M651" s="1" t="s">
        <v>1363</v>
      </c>
      <c r="N651" s="8">
        <v>1943</v>
      </c>
      <c r="O651" s="8">
        <v>41.3</v>
      </c>
      <c r="P651" s="8" t="s">
        <v>4009</v>
      </c>
      <c r="Q6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1" s="8" t="s">
        <v>3909</v>
      </c>
      <c r="S651" s="8" t="s">
        <v>1876</v>
      </c>
      <c r="T651" s="8" t="s">
        <v>1382</v>
      </c>
      <c r="U651" s="18"/>
      <c r="V651" s="1" t="s">
        <v>2598</v>
      </c>
      <c r="W651" s="8" t="s">
        <v>2625</v>
      </c>
      <c r="X651" s="19" t="s">
        <v>2754</v>
      </c>
      <c r="AA651" s="20">
        <v>383590.68</v>
      </c>
      <c r="AB651" s="12">
        <f t="shared" si="10"/>
        <v>26725.06</v>
      </c>
      <c r="AC651" s="17">
        <f>ROUND(1.65586^(2*EXP(-((Таблица1[[#This Row],[Площадь, кв.м]]/200)^2))-1),4)</f>
        <v>1.5875999999999999</v>
      </c>
      <c r="AD6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51" s="21">
        <v>1</v>
      </c>
      <c r="AG6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12728.6116</v>
      </c>
      <c r="AH651" s="34">
        <f>ROUND(Таблица1[[#This Row],[УПКС]]*Таблица1[[#This Row],[Площадь, кв.м]],2)</f>
        <v>525691.66</v>
      </c>
      <c r="AI651" s="14">
        <f>Таблица1[[#This Row],[Кадастровая стоимость, руб]]/Таблица1[[#This Row],[Действ. КС]]</f>
        <v>1.3704495114427704</v>
      </c>
      <c r="AJ651" s="20" t="s">
        <v>3996</v>
      </c>
      <c r="AK651" s="20" t="s">
        <v>3997</v>
      </c>
      <c r="AL651" s="20" t="s">
        <v>3998</v>
      </c>
      <c r="AM651" s="8" t="s">
        <v>3984</v>
      </c>
      <c r="AN651" s="8" t="s">
        <v>4036</v>
      </c>
      <c r="AO651" s="46" t="s">
        <v>4013</v>
      </c>
    </row>
    <row r="652" spans="1:41" x14ac:dyDescent="0.25">
      <c r="A652" s="1" t="s">
        <v>571</v>
      </c>
      <c r="B652" s="1" t="s">
        <v>21</v>
      </c>
      <c r="C652" s="1" t="s">
        <v>3981</v>
      </c>
      <c r="D652" s="1" t="s">
        <v>1296</v>
      </c>
      <c r="E652" s="16">
        <v>204002000000</v>
      </c>
      <c r="F652" s="16" t="s">
        <v>1005</v>
      </c>
      <c r="G652" s="8" t="s">
        <v>201</v>
      </c>
      <c r="H652" s="1">
        <v>2</v>
      </c>
      <c r="I652" s="1" t="s">
        <v>1351</v>
      </c>
      <c r="J652" s="1">
        <v>202</v>
      </c>
      <c r="K652" s="1" t="s">
        <v>1352</v>
      </c>
      <c r="L652" s="1">
        <v>61001002001</v>
      </c>
      <c r="M652" s="1" t="s">
        <v>1363</v>
      </c>
      <c r="N652" s="8">
        <v>1959</v>
      </c>
      <c r="O652" s="8">
        <v>48.5</v>
      </c>
      <c r="P652" s="8" t="s">
        <v>4009</v>
      </c>
      <c r="Q6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2" s="8" t="s">
        <v>3909</v>
      </c>
      <c r="S652" s="8" t="s">
        <v>1908</v>
      </c>
      <c r="T652" s="8" t="s">
        <v>1382</v>
      </c>
      <c r="V652" s="1" t="s">
        <v>2598</v>
      </c>
      <c r="W652" s="8" t="s">
        <v>2625</v>
      </c>
      <c r="X652" s="19" t="s">
        <v>2745</v>
      </c>
      <c r="AA652" s="20">
        <v>406271.47</v>
      </c>
      <c r="AB652" s="12">
        <f t="shared" si="10"/>
        <v>26725.06</v>
      </c>
      <c r="AC652" s="17">
        <f>ROUND(1.65586^(2*EXP(-((Таблица1[[#This Row],[Площадь, кв.м]]/200)^2))-1),4)</f>
        <v>1.5631999999999999</v>
      </c>
      <c r="AD6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52" s="21">
        <v>1</v>
      </c>
      <c r="AG6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14621.8148</v>
      </c>
      <c r="AH652" s="34">
        <f>ROUND(Таблица1[[#This Row],[УПКС]]*Таблица1[[#This Row],[Площадь, кв.м]],2)</f>
        <v>709158.02</v>
      </c>
      <c r="AI652" s="14">
        <f>Таблица1[[#This Row],[Кадастровая стоимость, руб]]/Таблица1[[#This Row],[Действ. КС]]</f>
        <v>1.745527491753236</v>
      </c>
      <c r="AJ652" s="20" t="s">
        <v>3996</v>
      </c>
      <c r="AK652" s="20" t="s">
        <v>3997</v>
      </c>
      <c r="AL652" s="20" t="s">
        <v>3998</v>
      </c>
      <c r="AM652" s="8" t="s">
        <v>3984</v>
      </c>
      <c r="AN652" s="8" t="s">
        <v>4036</v>
      </c>
      <c r="AO652" s="46" t="s">
        <v>4013</v>
      </c>
    </row>
    <row r="653" spans="1:41" x14ac:dyDescent="0.25">
      <c r="A653" s="1" t="s">
        <v>747</v>
      </c>
      <c r="B653" s="1" t="s">
        <v>17</v>
      </c>
      <c r="C653" s="1" t="s">
        <v>3981</v>
      </c>
      <c r="D653" s="1" t="s">
        <v>1296</v>
      </c>
      <c r="E653" s="16">
        <v>204002000000</v>
      </c>
      <c r="F653" s="16" t="s">
        <v>1005</v>
      </c>
      <c r="G653" s="8" t="s">
        <v>201</v>
      </c>
      <c r="H653" s="1">
        <v>2</v>
      </c>
      <c r="I653" s="1" t="s">
        <v>1351</v>
      </c>
      <c r="J653" s="1">
        <v>202</v>
      </c>
      <c r="K653" s="1" t="s">
        <v>1352</v>
      </c>
      <c r="L653" s="1">
        <v>61001002001</v>
      </c>
      <c r="M653" s="1" t="s">
        <v>1363</v>
      </c>
      <c r="N653" s="8">
        <v>1958</v>
      </c>
      <c r="O653" s="8">
        <v>71.900000000000006</v>
      </c>
      <c r="P653" s="8" t="s">
        <v>4009</v>
      </c>
      <c r="Q6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3" s="8" t="s">
        <v>3909</v>
      </c>
      <c r="S653" s="8" t="s">
        <v>2075</v>
      </c>
      <c r="T653" s="8" t="s">
        <v>1382</v>
      </c>
      <c r="V653" s="1" t="s">
        <v>2598</v>
      </c>
      <c r="W653" s="8" t="s">
        <v>2625</v>
      </c>
      <c r="X653" s="19" t="s">
        <v>2883</v>
      </c>
      <c r="AA653" s="20">
        <v>524094.4</v>
      </c>
      <c r="AB653" s="12">
        <f t="shared" si="10"/>
        <v>26725.06</v>
      </c>
      <c r="AC653" s="17">
        <f>ROUND(1.65586^(2*EXP(-((Таблица1[[#This Row],[Площадь, кв.м]]/200)^2))-1),4)</f>
        <v>1.4653</v>
      </c>
      <c r="AD6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53" s="21">
        <v>1</v>
      </c>
      <c r="AG6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13314.478300000001</v>
      </c>
      <c r="AH653" s="34">
        <f>ROUND(Таблица1[[#This Row],[УПКС]]*Таблица1[[#This Row],[Площадь, кв.м]],2)</f>
        <v>957310.99</v>
      </c>
      <c r="AI653" s="14">
        <f>Таблица1[[#This Row],[Кадастровая стоимость, руб]]/Таблица1[[#This Row],[Действ. КС]]</f>
        <v>1.8266003033041376</v>
      </c>
      <c r="AJ653" s="20" t="s">
        <v>3996</v>
      </c>
      <c r="AK653" s="20" t="s">
        <v>3997</v>
      </c>
      <c r="AL653" s="20" t="s">
        <v>3998</v>
      </c>
      <c r="AM653" s="8" t="s">
        <v>3984</v>
      </c>
      <c r="AN653" s="8" t="s">
        <v>4036</v>
      </c>
      <c r="AO653" s="46" t="s">
        <v>4013</v>
      </c>
    </row>
    <row r="654" spans="1:41" x14ac:dyDescent="0.25">
      <c r="A654" s="1" t="s">
        <v>699</v>
      </c>
      <c r="B654" s="1" t="s">
        <v>17</v>
      </c>
      <c r="C654" s="1" t="s">
        <v>3981</v>
      </c>
      <c r="D654" s="1" t="s">
        <v>1296</v>
      </c>
      <c r="E654" s="16">
        <v>204002000000</v>
      </c>
      <c r="F654" s="16" t="s">
        <v>1005</v>
      </c>
      <c r="G654" s="8" t="s">
        <v>201</v>
      </c>
      <c r="H654" s="1">
        <v>2</v>
      </c>
      <c r="I654" s="1" t="s">
        <v>1351</v>
      </c>
      <c r="J654" s="1">
        <v>202</v>
      </c>
      <c r="K654" s="1" t="s">
        <v>1352</v>
      </c>
      <c r="L654" s="1">
        <v>61001002001</v>
      </c>
      <c r="M654" s="1" t="s">
        <v>1363</v>
      </c>
      <c r="N654" s="8">
        <v>1959</v>
      </c>
      <c r="O654" s="8">
        <v>65.2</v>
      </c>
      <c r="P654" s="8" t="s">
        <v>4009</v>
      </c>
      <c r="Q6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4" s="8" t="s">
        <v>3909</v>
      </c>
      <c r="S654" s="8" t="s">
        <v>2029</v>
      </c>
      <c r="T654" s="8" t="s">
        <v>1382</v>
      </c>
      <c r="V654" s="1" t="s">
        <v>2598</v>
      </c>
      <c r="W654" s="8" t="s">
        <v>2625</v>
      </c>
      <c r="X654" s="19" t="s">
        <v>2726</v>
      </c>
      <c r="AA654" s="20">
        <v>475256.67</v>
      </c>
      <c r="AB654" s="12">
        <f t="shared" si="10"/>
        <v>26725.06</v>
      </c>
      <c r="AC654" s="17">
        <f>ROUND(1.65586^(2*EXP(-((Таблица1[[#This Row],[Площадь, кв.м]]/200)^2))-1),4)</f>
        <v>1.4957</v>
      </c>
      <c r="AD6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54" s="21">
        <v>1</v>
      </c>
      <c r="AG6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13990.435299999999</v>
      </c>
      <c r="AH654" s="34">
        <f>ROUND(Таблица1[[#This Row],[УПКС]]*Таблица1[[#This Row],[Площадь, кв.м]],2)</f>
        <v>912176.38</v>
      </c>
      <c r="AI654" s="14">
        <f>Таблица1[[#This Row],[Кадастровая стоимость, руб]]/Таблица1[[#This Row],[Действ. КС]]</f>
        <v>1.91933419892876</v>
      </c>
      <c r="AJ654" s="20" t="s">
        <v>3996</v>
      </c>
      <c r="AK654" s="20" t="s">
        <v>3997</v>
      </c>
      <c r="AL654" s="20" t="s">
        <v>3998</v>
      </c>
      <c r="AM654" s="8" t="s">
        <v>3984</v>
      </c>
      <c r="AN654" s="8" t="s">
        <v>4036</v>
      </c>
      <c r="AO654" s="46" t="s">
        <v>4013</v>
      </c>
    </row>
    <row r="655" spans="1:41" x14ac:dyDescent="0.25">
      <c r="A655" s="1" t="s">
        <v>482</v>
      </c>
      <c r="B655" s="1" t="s">
        <v>8</v>
      </c>
      <c r="C655" s="1" t="s">
        <v>3981</v>
      </c>
      <c r="D655" s="1" t="s">
        <v>1296</v>
      </c>
      <c r="E655" s="16">
        <v>204002000000</v>
      </c>
      <c r="F655" s="16" t="s">
        <v>1005</v>
      </c>
      <c r="G655" s="8" t="s">
        <v>201</v>
      </c>
      <c r="H655" s="1">
        <v>2</v>
      </c>
      <c r="I655" s="1" t="s">
        <v>1351</v>
      </c>
      <c r="J655" s="1">
        <v>202</v>
      </c>
      <c r="K655" s="1" t="s">
        <v>1352</v>
      </c>
      <c r="L655" s="1">
        <v>61001002000</v>
      </c>
      <c r="M655" s="1" t="s">
        <v>1364</v>
      </c>
      <c r="N655" s="8">
        <v>1961</v>
      </c>
      <c r="O655" s="8">
        <v>28.7</v>
      </c>
      <c r="P655" s="8" t="s">
        <v>4009</v>
      </c>
      <c r="Q6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5" s="8" t="s">
        <v>3901</v>
      </c>
      <c r="S655" s="8" t="s">
        <v>1824</v>
      </c>
      <c r="T655" s="8" t="s">
        <v>1382</v>
      </c>
      <c r="V655" s="1" t="s">
        <v>2598</v>
      </c>
      <c r="W655" s="8" t="s">
        <v>2625</v>
      </c>
      <c r="X655" s="19" t="s">
        <v>2834</v>
      </c>
      <c r="AA655" s="20">
        <v>371837.49</v>
      </c>
      <c r="AB655" s="12">
        <f t="shared" si="10"/>
        <v>26725.06</v>
      </c>
      <c r="AC655" s="17">
        <f>ROUND(1.65586^(2*EXP(-((Таблица1[[#This Row],[Площадь, кв.м]]/200)^2))-1),4)</f>
        <v>1.6222000000000001</v>
      </c>
      <c r="AD6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55" s="21">
        <v>1</v>
      </c>
      <c r="AG6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15173.6873</v>
      </c>
      <c r="AH655" s="34">
        <f>ROUND(Таблица1[[#This Row],[УПКС]]*Таблица1[[#This Row],[Площадь, кв.м]],2)</f>
        <v>435484.83</v>
      </c>
      <c r="AI655" s="14">
        <f>Таблица1[[#This Row],[Кадастровая стоимость, руб]]/Таблица1[[#This Row],[Действ. КС]]</f>
        <v>1.1711697763450373</v>
      </c>
      <c r="AJ655" s="20" t="s">
        <v>3996</v>
      </c>
      <c r="AK655" s="20" t="s">
        <v>3997</v>
      </c>
      <c r="AL655" s="20" t="s">
        <v>3998</v>
      </c>
      <c r="AM655" s="8" t="s">
        <v>3984</v>
      </c>
      <c r="AN655" s="8" t="s">
        <v>4036</v>
      </c>
      <c r="AO655" s="46" t="s">
        <v>4013</v>
      </c>
    </row>
    <row r="656" spans="1:41" x14ac:dyDescent="0.25">
      <c r="A656" s="1" t="s">
        <v>547</v>
      </c>
      <c r="B656" s="1" t="s">
        <v>17</v>
      </c>
      <c r="C656" s="1" t="s">
        <v>3981</v>
      </c>
      <c r="D656" s="1" t="s">
        <v>1296</v>
      </c>
      <c r="E656" s="16">
        <v>204002000000</v>
      </c>
      <c r="F656" s="16" t="s">
        <v>1005</v>
      </c>
      <c r="G656" s="8" t="s">
        <v>201</v>
      </c>
      <c r="H656" s="1">
        <v>2</v>
      </c>
      <c r="I656" s="1" t="s">
        <v>1351</v>
      </c>
      <c r="J656" s="1">
        <v>202</v>
      </c>
      <c r="K656" s="1" t="s">
        <v>1352</v>
      </c>
      <c r="L656" s="1">
        <v>61001002001</v>
      </c>
      <c r="M656" s="1" t="s">
        <v>1363</v>
      </c>
      <c r="N656" s="8">
        <v>1978</v>
      </c>
      <c r="O656" s="8">
        <v>43.1</v>
      </c>
      <c r="P656" s="8" t="s">
        <v>4009</v>
      </c>
      <c r="Q6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6" s="8" t="s">
        <v>3909</v>
      </c>
      <c r="S656" s="8" t="s">
        <v>1885</v>
      </c>
      <c r="T656" s="8" t="s">
        <v>1382</v>
      </c>
      <c r="V656" s="1" t="s">
        <v>2598</v>
      </c>
      <c r="W656" s="8" t="s">
        <v>2625</v>
      </c>
      <c r="X656" s="19" t="s">
        <v>2698</v>
      </c>
      <c r="AA656" s="20">
        <v>361037.12</v>
      </c>
      <c r="AB656" s="12">
        <f t="shared" si="10"/>
        <v>26725.06</v>
      </c>
      <c r="AC656" s="17">
        <f>ROUND(1.65586^(2*EXP(-((Таблица1[[#This Row],[Площадь, кв.м]]/200)^2))-1),4)</f>
        <v>1.5818000000000001</v>
      </c>
      <c r="AD6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0.56999999999999995</v>
      </c>
      <c r="AF656" s="21">
        <v>1</v>
      </c>
      <c r="AG6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24096.008900000001</v>
      </c>
      <c r="AH656" s="34">
        <f>ROUND(Таблица1[[#This Row],[УПКС]]*Таблица1[[#This Row],[Площадь, кв.м]],2)</f>
        <v>1038537.98</v>
      </c>
      <c r="AI656" s="14">
        <f>Таблица1[[#This Row],[Кадастровая стоимость, руб]]/Таблица1[[#This Row],[Действ. КС]]</f>
        <v>2.8765407280004891</v>
      </c>
      <c r="AJ656" s="20" t="s">
        <v>3996</v>
      </c>
      <c r="AK656" s="20" t="s">
        <v>3997</v>
      </c>
      <c r="AL656" s="20" t="s">
        <v>3998</v>
      </c>
      <c r="AM656" s="8" t="s">
        <v>3984</v>
      </c>
      <c r="AN656" s="8" t="s">
        <v>4036</v>
      </c>
      <c r="AO656" s="46" t="s">
        <v>4013</v>
      </c>
    </row>
    <row r="657" spans="1:41" x14ac:dyDescent="0.25">
      <c r="A657" s="1" t="s">
        <v>528</v>
      </c>
      <c r="B657" s="1" t="s">
        <v>17</v>
      </c>
      <c r="C657" s="1" t="s">
        <v>3981</v>
      </c>
      <c r="D657" s="1" t="s">
        <v>1296</v>
      </c>
      <c r="E657" s="16">
        <v>204002000000</v>
      </c>
      <c r="F657" s="16" t="s">
        <v>1005</v>
      </c>
      <c r="G657" s="8" t="s">
        <v>201</v>
      </c>
      <c r="H657" s="1">
        <v>2</v>
      </c>
      <c r="I657" s="1" t="s">
        <v>1351</v>
      </c>
      <c r="J657" s="1">
        <v>202</v>
      </c>
      <c r="K657" s="1" t="s">
        <v>1352</v>
      </c>
      <c r="L657" s="1">
        <v>61001002001</v>
      </c>
      <c r="M657" s="1" t="s">
        <v>1363</v>
      </c>
      <c r="N657" s="8">
        <v>1937</v>
      </c>
      <c r="O657" s="8">
        <v>39.700000000000003</v>
      </c>
      <c r="P657" s="8" t="s">
        <v>4009</v>
      </c>
      <c r="Q6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7" s="8" t="s">
        <v>3909</v>
      </c>
      <c r="S657" s="8" t="s">
        <v>1867</v>
      </c>
      <c r="T657" s="8" t="s">
        <v>1382</v>
      </c>
      <c r="U657" s="18"/>
      <c r="V657" s="1" t="s">
        <v>2598</v>
      </c>
      <c r="W657" s="8" t="s">
        <v>2625</v>
      </c>
      <c r="X657" s="19" t="s">
        <v>2688</v>
      </c>
      <c r="AA657" s="20">
        <v>332556.23</v>
      </c>
      <c r="AB657" s="12">
        <f t="shared" si="10"/>
        <v>26725.06</v>
      </c>
      <c r="AC657" s="17">
        <f>ROUND(1.65586^(2*EXP(-((Таблица1[[#This Row],[Площадь, кв.м]]/200)^2))-1),4)</f>
        <v>1.5926</v>
      </c>
      <c r="AD6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57" s="21">
        <v>1</v>
      </c>
      <c r="AG6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12768.699199999999</v>
      </c>
      <c r="AH657" s="34">
        <f>ROUND(Таблица1[[#This Row],[УПКС]]*Таблица1[[#This Row],[Площадь, кв.м]],2)</f>
        <v>506917.36</v>
      </c>
      <c r="AI657" s="14">
        <f>Таблица1[[#This Row],[Кадастровая стоимость, руб]]/Таблица1[[#This Row],[Действ. КС]]</f>
        <v>1.5243057091427816</v>
      </c>
      <c r="AJ657" s="20" t="s">
        <v>3996</v>
      </c>
      <c r="AK657" s="20" t="s">
        <v>3997</v>
      </c>
      <c r="AL657" s="20" t="s">
        <v>3998</v>
      </c>
      <c r="AM657" s="8" t="s">
        <v>3984</v>
      </c>
      <c r="AN657" s="8" t="s">
        <v>4036</v>
      </c>
      <c r="AO657" s="46" t="s">
        <v>4013</v>
      </c>
    </row>
    <row r="658" spans="1:41" x14ac:dyDescent="0.25">
      <c r="A658" s="1" t="s">
        <v>527</v>
      </c>
      <c r="B658" s="1" t="s">
        <v>8</v>
      </c>
      <c r="C658" s="1" t="s">
        <v>3981</v>
      </c>
      <c r="D658" s="1" t="s">
        <v>1296</v>
      </c>
      <c r="E658" s="16">
        <v>204002000000</v>
      </c>
      <c r="F658" s="16" t="s">
        <v>1005</v>
      </c>
      <c r="G658" s="8" t="s">
        <v>201</v>
      </c>
      <c r="H658" s="1">
        <v>2</v>
      </c>
      <c r="I658" s="1" t="s">
        <v>1351</v>
      </c>
      <c r="J658" s="1">
        <v>202</v>
      </c>
      <c r="K658" s="1" t="s">
        <v>1352</v>
      </c>
      <c r="L658" s="1">
        <v>61001002001</v>
      </c>
      <c r="M658" s="1" t="s">
        <v>1363</v>
      </c>
      <c r="N658" s="8">
        <v>1940</v>
      </c>
      <c r="O658" s="8">
        <v>39.6</v>
      </c>
      <c r="P658" s="8" t="s">
        <v>4009</v>
      </c>
      <c r="Q6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8" s="8" t="s">
        <v>3909</v>
      </c>
      <c r="S658" s="8" t="s">
        <v>1866</v>
      </c>
      <c r="T658" s="8" t="s">
        <v>1382</v>
      </c>
      <c r="U658" s="18"/>
      <c r="V658" s="1" t="s">
        <v>2598</v>
      </c>
      <c r="W658" s="8" t="s">
        <v>2625</v>
      </c>
      <c r="X658" s="19" t="s">
        <v>2712</v>
      </c>
      <c r="AA658" s="20">
        <v>331718.56</v>
      </c>
      <c r="AB658" s="12">
        <f t="shared" si="10"/>
        <v>26725.06</v>
      </c>
      <c r="AC658" s="17">
        <f>ROUND(1.65586^(2*EXP(-((Таблица1[[#This Row],[Площадь, кв.м]]/200)^2))-1),4)</f>
        <v>1.5929</v>
      </c>
      <c r="AD6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58" s="21">
        <v>1</v>
      </c>
      <c r="AG6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12771.1044</v>
      </c>
      <c r="AH658" s="34">
        <f>ROUND(Таблица1[[#This Row],[УПКС]]*Таблица1[[#This Row],[Площадь, кв.м]],2)</f>
        <v>505735.73</v>
      </c>
      <c r="AI658" s="14">
        <f>Таблица1[[#This Row],[Кадастровая стоимость, руб]]/Таблица1[[#This Row],[Действ. КС]]</f>
        <v>1.524592805419148</v>
      </c>
      <c r="AJ658" s="20" t="s">
        <v>3996</v>
      </c>
      <c r="AK658" s="20" t="s">
        <v>3997</v>
      </c>
      <c r="AL658" s="20" t="s">
        <v>3998</v>
      </c>
      <c r="AM658" s="8" t="s">
        <v>3984</v>
      </c>
      <c r="AN658" s="8" t="s">
        <v>4036</v>
      </c>
      <c r="AO658" s="46" t="s">
        <v>4013</v>
      </c>
    </row>
    <row r="659" spans="1:41" x14ac:dyDescent="0.25">
      <c r="A659" s="1" t="s">
        <v>856</v>
      </c>
      <c r="B659" s="1" t="s">
        <v>17</v>
      </c>
      <c r="C659" s="1" t="s">
        <v>3981</v>
      </c>
      <c r="D659" s="1" t="s">
        <v>1296</v>
      </c>
      <c r="E659" s="16">
        <v>204002000000</v>
      </c>
      <c r="F659" s="16" t="s">
        <v>1005</v>
      </c>
      <c r="G659" s="8" t="s">
        <v>201</v>
      </c>
      <c r="H659" s="1">
        <v>2</v>
      </c>
      <c r="I659" s="1" t="s">
        <v>1351</v>
      </c>
      <c r="J659" s="1">
        <v>202</v>
      </c>
      <c r="K659" s="1" t="s">
        <v>1352</v>
      </c>
      <c r="L659" s="1">
        <v>61001002001</v>
      </c>
      <c r="M659" s="1" t="s">
        <v>1363</v>
      </c>
      <c r="N659" s="8">
        <v>1971</v>
      </c>
      <c r="O659" s="8">
        <v>90.1</v>
      </c>
      <c r="P659" s="8" t="s">
        <v>4009</v>
      </c>
      <c r="Q6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59" s="8" t="s">
        <v>3909</v>
      </c>
      <c r="S659" s="8" t="s">
        <v>2176</v>
      </c>
      <c r="T659" s="8" t="s">
        <v>1382</v>
      </c>
      <c r="V659" s="1" t="s">
        <v>2598</v>
      </c>
      <c r="W659" s="8" t="s">
        <v>2625</v>
      </c>
      <c r="X659" s="19" t="s">
        <v>2707</v>
      </c>
      <c r="AA659" s="20">
        <v>351782.72</v>
      </c>
      <c r="AB659" s="12">
        <f t="shared" si="10"/>
        <v>26725.06</v>
      </c>
      <c r="AC659" s="17">
        <f>ROUND(1.65586^(2*EXP(-((Таблица1[[#This Row],[Площадь, кв.м]]/200)^2))-1),4)</f>
        <v>1.3757999999999999</v>
      </c>
      <c r="AD6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659" s="21">
        <v>1</v>
      </c>
      <c r="AG6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14707.334999999999</v>
      </c>
      <c r="AH659" s="34">
        <f>ROUND(Таблица1[[#This Row],[УПКС]]*Таблица1[[#This Row],[Площадь, кв.м]],2)</f>
        <v>1325130.8799999999</v>
      </c>
      <c r="AI659" s="14">
        <f>Таблица1[[#This Row],[Кадастровая стоимость, руб]]/Таблица1[[#This Row],[Действ. КС]]</f>
        <v>3.766901569241377</v>
      </c>
      <c r="AJ659" s="20" t="s">
        <v>3996</v>
      </c>
      <c r="AK659" s="20" t="s">
        <v>3997</v>
      </c>
      <c r="AL659" s="20" t="s">
        <v>3998</v>
      </c>
      <c r="AM659" s="8" t="s">
        <v>3984</v>
      </c>
      <c r="AN659" s="8" t="s">
        <v>4036</v>
      </c>
      <c r="AO659" s="46" t="s">
        <v>4013</v>
      </c>
    </row>
    <row r="660" spans="1:41" x14ac:dyDescent="0.25">
      <c r="A660" s="1" t="s">
        <v>1101</v>
      </c>
      <c r="B660" s="1" t="s">
        <v>21</v>
      </c>
      <c r="C660" s="1" t="s">
        <v>3981</v>
      </c>
      <c r="D660" s="1" t="s">
        <v>1296</v>
      </c>
      <c r="E660" s="16">
        <v>204002000000</v>
      </c>
      <c r="F660" s="16" t="s">
        <v>1005</v>
      </c>
      <c r="G660" s="8" t="s">
        <v>201</v>
      </c>
      <c r="H660" s="1">
        <v>2</v>
      </c>
      <c r="I660" s="1" t="s">
        <v>1351</v>
      </c>
      <c r="J660" s="1">
        <v>202</v>
      </c>
      <c r="K660" s="1" t="s">
        <v>1352</v>
      </c>
      <c r="L660" s="1">
        <v>61001002002</v>
      </c>
      <c r="M660" s="1" t="s">
        <v>1365</v>
      </c>
      <c r="N660" s="8">
        <v>1937</v>
      </c>
      <c r="O660" s="8">
        <v>28.9</v>
      </c>
      <c r="P660" s="8" t="s">
        <v>4009</v>
      </c>
      <c r="Q6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0" s="8" t="s">
        <v>3909</v>
      </c>
      <c r="S660" s="8" t="s">
        <v>2412</v>
      </c>
      <c r="T660" s="8" t="s">
        <v>1382</v>
      </c>
      <c r="U660" s="18"/>
      <c r="V660" s="1" t="s">
        <v>2598</v>
      </c>
      <c r="W660" s="8" t="s">
        <v>2625</v>
      </c>
      <c r="X660" s="19" t="s">
        <v>2758</v>
      </c>
      <c r="AA660" s="20">
        <v>150417.89000000001</v>
      </c>
      <c r="AB660" s="12">
        <f t="shared" si="10"/>
        <v>26725.06</v>
      </c>
      <c r="AC660" s="17">
        <f>ROUND(1.65586^(2*EXP(-((Таблица1[[#This Row],[Площадь, кв.м]]/200)^2))-1),4)</f>
        <v>1.6216999999999999</v>
      </c>
      <c r="AD6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60" s="21">
        <v>1</v>
      </c>
      <c r="AG6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13002.008900000001</v>
      </c>
      <c r="AH660" s="34">
        <f>ROUND(Таблица1[[#This Row],[УПКС]]*Таблица1[[#This Row],[Площадь, кв.м]],2)</f>
        <v>375758.06</v>
      </c>
      <c r="AI660" s="14">
        <f>Таблица1[[#This Row],[Кадастровая стоимость, руб]]/Таблица1[[#This Row],[Действ. КС]]</f>
        <v>2.4980942094055432</v>
      </c>
      <c r="AJ660" s="20" t="s">
        <v>3996</v>
      </c>
      <c r="AK660" s="20" t="s">
        <v>3997</v>
      </c>
      <c r="AL660" s="20" t="s">
        <v>3998</v>
      </c>
      <c r="AM660" s="8" t="s">
        <v>3984</v>
      </c>
      <c r="AN660" s="8" t="s">
        <v>4036</v>
      </c>
      <c r="AO660" s="46" t="s">
        <v>4013</v>
      </c>
    </row>
    <row r="661" spans="1:41" x14ac:dyDescent="0.25">
      <c r="A661" s="1" t="s">
        <v>691</v>
      </c>
      <c r="B661" s="1" t="s">
        <v>17</v>
      </c>
      <c r="C661" s="1" t="s">
        <v>3981</v>
      </c>
      <c r="D661" s="1" t="s">
        <v>1296</v>
      </c>
      <c r="E661" s="16">
        <v>204002000000</v>
      </c>
      <c r="F661" s="16" t="s">
        <v>1005</v>
      </c>
      <c r="G661" s="8" t="s">
        <v>201</v>
      </c>
      <c r="H661" s="1">
        <v>2</v>
      </c>
      <c r="I661" s="1" t="s">
        <v>1351</v>
      </c>
      <c r="J661" s="1">
        <v>202</v>
      </c>
      <c r="K661" s="1" t="s">
        <v>1352</v>
      </c>
      <c r="L661" s="1">
        <v>61001002001</v>
      </c>
      <c r="M661" s="1" t="s">
        <v>1363</v>
      </c>
      <c r="N661" s="8">
        <v>1950</v>
      </c>
      <c r="O661" s="8">
        <v>64</v>
      </c>
      <c r="P661" s="8" t="s">
        <v>4009</v>
      </c>
      <c r="Q6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1" s="8" t="s">
        <v>3909</v>
      </c>
      <c r="S661" s="8" t="s">
        <v>2022</v>
      </c>
      <c r="T661" s="8" t="s">
        <v>1382</v>
      </c>
      <c r="V661" s="1" t="s">
        <v>2598</v>
      </c>
      <c r="W661" s="8" t="s">
        <v>2625</v>
      </c>
      <c r="X661" s="19" t="s">
        <v>2738</v>
      </c>
      <c r="AA661" s="20">
        <v>536110.72</v>
      </c>
      <c r="AB661" s="12">
        <f t="shared" si="10"/>
        <v>26725.06</v>
      </c>
      <c r="AC661" s="17">
        <f>ROUND(1.65586^(2*EXP(-((Таблица1[[#This Row],[Площадь, кв.м]]/200)^2))-1),4)</f>
        <v>1.5009999999999999</v>
      </c>
      <c r="AD6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661" s="21">
        <v>1</v>
      </c>
      <c r="AG6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12836.5808</v>
      </c>
      <c r="AH661" s="34">
        <f>ROUND(Таблица1[[#This Row],[УПКС]]*Таблица1[[#This Row],[Площадь, кв.м]],2)</f>
        <v>821541.17</v>
      </c>
      <c r="AI661" s="14">
        <f>Таблица1[[#This Row],[Кадастровая стоимость, руб]]/Таблица1[[#This Row],[Действ. КС]]</f>
        <v>1.5324095179443531</v>
      </c>
      <c r="AJ661" s="20" t="s">
        <v>3996</v>
      </c>
      <c r="AK661" s="20" t="s">
        <v>3997</v>
      </c>
      <c r="AL661" s="20" t="s">
        <v>3998</v>
      </c>
      <c r="AM661" s="8" t="s">
        <v>3984</v>
      </c>
      <c r="AN661" s="8" t="s">
        <v>4036</v>
      </c>
      <c r="AO661" s="46" t="s">
        <v>4013</v>
      </c>
    </row>
    <row r="662" spans="1:41" x14ac:dyDescent="0.25">
      <c r="A662" s="1" t="s">
        <v>559</v>
      </c>
      <c r="B662" s="1" t="s">
        <v>21</v>
      </c>
      <c r="C662" s="1" t="s">
        <v>3981</v>
      </c>
      <c r="D662" s="1" t="s">
        <v>1296</v>
      </c>
      <c r="E662" s="16">
        <v>204002000000</v>
      </c>
      <c r="F662" s="16" t="s">
        <v>1005</v>
      </c>
      <c r="G662" s="8" t="s">
        <v>201</v>
      </c>
      <c r="H662" s="1">
        <v>2</v>
      </c>
      <c r="I662" s="1" t="s">
        <v>1351</v>
      </c>
      <c r="J662" s="1">
        <v>202</v>
      </c>
      <c r="K662" s="1" t="s">
        <v>1352</v>
      </c>
      <c r="L662" s="1">
        <v>61001002001</v>
      </c>
      <c r="M662" s="1" t="s">
        <v>1363</v>
      </c>
      <c r="N662" s="8">
        <v>1937</v>
      </c>
      <c r="O662" s="8">
        <v>45.4</v>
      </c>
      <c r="P662" s="8" t="s">
        <v>4009</v>
      </c>
      <c r="Q6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2" s="8" t="s">
        <v>3909</v>
      </c>
      <c r="S662" s="8" t="s">
        <v>1896</v>
      </c>
      <c r="T662" s="8" t="s">
        <v>1382</v>
      </c>
      <c r="U662" s="18"/>
      <c r="V662" s="1" t="s">
        <v>2598</v>
      </c>
      <c r="W662" s="8" t="s">
        <v>2625</v>
      </c>
      <c r="X662" s="19" t="s">
        <v>2775</v>
      </c>
      <c r="AA662" s="20">
        <v>380303.6</v>
      </c>
      <c r="AB662" s="12">
        <f t="shared" si="10"/>
        <v>26725.06</v>
      </c>
      <c r="AC662" s="17">
        <f>ROUND(1.65586^(2*EXP(-((Таблица1[[#This Row],[Площадь, кв.м]]/200)^2))-1),4)</f>
        <v>1.5741000000000001</v>
      </c>
      <c r="AD6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62" s="21">
        <v>1</v>
      </c>
      <c r="AG6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12620.375099999999</v>
      </c>
      <c r="AH662" s="34">
        <f>ROUND(Таблица1[[#This Row],[УПКС]]*Таблица1[[#This Row],[Площадь, кв.м]],2)</f>
        <v>572965.03</v>
      </c>
      <c r="AI662" s="14">
        <f>Таблица1[[#This Row],[Кадастровая стоимость, руб]]/Таблица1[[#This Row],[Действ. КС]]</f>
        <v>1.5065990172062533</v>
      </c>
      <c r="AJ662" s="20" t="s">
        <v>3996</v>
      </c>
      <c r="AK662" s="20" t="s">
        <v>3997</v>
      </c>
      <c r="AL662" s="20" t="s">
        <v>3998</v>
      </c>
      <c r="AM662" s="8" t="s">
        <v>3984</v>
      </c>
      <c r="AN662" s="8" t="s">
        <v>4036</v>
      </c>
      <c r="AO662" s="46" t="s">
        <v>4013</v>
      </c>
    </row>
    <row r="663" spans="1:41" x14ac:dyDescent="0.25">
      <c r="A663" s="1" t="s">
        <v>733</v>
      </c>
      <c r="B663" s="1" t="s">
        <v>17</v>
      </c>
      <c r="C663" s="1" t="s">
        <v>3981</v>
      </c>
      <c r="D663" s="1" t="s">
        <v>1296</v>
      </c>
      <c r="E663" s="16">
        <v>204002000000</v>
      </c>
      <c r="F663" s="16" t="s">
        <v>1005</v>
      </c>
      <c r="G663" s="8" t="s">
        <v>201</v>
      </c>
      <c r="H663" s="1">
        <v>2</v>
      </c>
      <c r="I663" s="1" t="s">
        <v>1351</v>
      </c>
      <c r="J663" s="1">
        <v>202</v>
      </c>
      <c r="K663" s="1" t="s">
        <v>1352</v>
      </c>
      <c r="L663" s="1">
        <v>61001002001</v>
      </c>
      <c r="M663" s="1" t="s">
        <v>1363</v>
      </c>
      <c r="N663" s="8">
        <v>1983</v>
      </c>
      <c r="O663" s="8">
        <v>69.2</v>
      </c>
      <c r="P663" s="8" t="s">
        <v>4009</v>
      </c>
      <c r="Q6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3" s="8" t="s">
        <v>3909</v>
      </c>
      <c r="S663" s="8" t="s">
        <v>2061</v>
      </c>
      <c r="T663" s="8" t="s">
        <v>1382</v>
      </c>
      <c r="V663" s="1" t="s">
        <v>2598</v>
      </c>
      <c r="W663" s="8" t="s">
        <v>2625</v>
      </c>
      <c r="X663" s="19" t="s">
        <v>2831</v>
      </c>
      <c r="AA663" s="20">
        <v>504413.52</v>
      </c>
      <c r="AB663" s="12">
        <f t="shared" si="10"/>
        <v>26725.06</v>
      </c>
      <c r="AC663" s="17">
        <f>ROUND(1.65586^(2*EXP(-((Таблица1[[#This Row],[Площадь, кв.м]]/200)^2))-1),4)</f>
        <v>1.4777</v>
      </c>
      <c r="AD6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0.68</v>
      </c>
      <c r="AF663" s="21">
        <v>1</v>
      </c>
      <c r="AG6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26854.3024</v>
      </c>
      <c r="AH663" s="34">
        <f>ROUND(Таблица1[[#This Row],[УПКС]]*Таблица1[[#This Row],[Площадь, кв.м]],2)</f>
        <v>1858317.73</v>
      </c>
      <c r="AI663" s="14">
        <f>Таблица1[[#This Row],[Кадастровая стоимость, руб]]/Таблица1[[#This Row],[Действ. КС]]</f>
        <v>3.6841156240221316</v>
      </c>
      <c r="AJ663" s="20" t="s">
        <v>3996</v>
      </c>
      <c r="AK663" s="20" t="s">
        <v>3997</v>
      </c>
      <c r="AL663" s="20" t="s">
        <v>3998</v>
      </c>
      <c r="AM663" s="8" t="s">
        <v>3984</v>
      </c>
      <c r="AN663" s="8" t="s">
        <v>4036</v>
      </c>
      <c r="AO663" s="46" t="s">
        <v>4013</v>
      </c>
    </row>
    <row r="664" spans="1:41" x14ac:dyDescent="0.25">
      <c r="A664" s="1" t="s">
        <v>561</v>
      </c>
      <c r="B664" s="1" t="s">
        <v>17</v>
      </c>
      <c r="C664" s="1" t="s">
        <v>3981</v>
      </c>
      <c r="D664" s="1" t="s">
        <v>1296</v>
      </c>
      <c r="E664" s="16">
        <v>204002000000</v>
      </c>
      <c r="F664" s="16" t="s">
        <v>1005</v>
      </c>
      <c r="G664" s="8" t="s">
        <v>201</v>
      </c>
      <c r="H664" s="1">
        <v>2</v>
      </c>
      <c r="I664" s="1" t="s">
        <v>1351</v>
      </c>
      <c r="J664" s="1">
        <v>202</v>
      </c>
      <c r="K664" s="1" t="s">
        <v>1352</v>
      </c>
      <c r="L664" s="1">
        <v>61001002001</v>
      </c>
      <c r="M664" s="1" t="s">
        <v>1363</v>
      </c>
      <c r="N664" s="8">
        <v>1956</v>
      </c>
      <c r="O664" s="8">
        <v>45.7</v>
      </c>
      <c r="P664" s="8" t="s">
        <v>4009</v>
      </c>
      <c r="Q6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4" s="8" t="s">
        <v>3909</v>
      </c>
      <c r="S664" s="8" t="s">
        <v>1898</v>
      </c>
      <c r="T664" s="8" t="s">
        <v>1382</v>
      </c>
      <c r="V664" s="1" t="s">
        <v>2598</v>
      </c>
      <c r="W664" s="8" t="s">
        <v>2625</v>
      </c>
      <c r="X664" s="19" t="s">
        <v>2761</v>
      </c>
      <c r="AA664" s="20">
        <v>382816.62</v>
      </c>
      <c r="AB664" s="12">
        <f t="shared" si="10"/>
        <v>26725.06</v>
      </c>
      <c r="AC664" s="17">
        <f>ROUND(1.65586^(2*EXP(-((Таблица1[[#This Row],[Площадь, кв.м]]/200)^2))-1),4)</f>
        <v>1.573</v>
      </c>
      <c r="AD6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64" s="21">
        <v>1</v>
      </c>
      <c r="AG6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13872.7114</v>
      </c>
      <c r="AH664" s="34">
        <f>ROUND(Таблица1[[#This Row],[УПКС]]*Таблица1[[#This Row],[Площадь, кв.м]],2)</f>
        <v>633982.91</v>
      </c>
      <c r="AI664" s="14">
        <f>Таблица1[[#This Row],[Кадастровая стоимость, руб]]/Таблица1[[#This Row],[Действ. КС]]</f>
        <v>1.6561007983404692</v>
      </c>
      <c r="AJ664" s="20" t="s">
        <v>3996</v>
      </c>
      <c r="AK664" s="20" t="s">
        <v>3997</v>
      </c>
      <c r="AL664" s="20" t="s">
        <v>3998</v>
      </c>
      <c r="AM664" s="8" t="s">
        <v>3984</v>
      </c>
      <c r="AN664" s="8" t="s">
        <v>4036</v>
      </c>
      <c r="AO664" s="46" t="s">
        <v>4013</v>
      </c>
    </row>
    <row r="665" spans="1:41" x14ac:dyDescent="0.25">
      <c r="A665" s="1" t="s">
        <v>899</v>
      </c>
      <c r="B665" s="1" t="s">
        <v>17</v>
      </c>
      <c r="C665" s="1" t="s">
        <v>3981</v>
      </c>
      <c r="D665" s="1" t="s">
        <v>1296</v>
      </c>
      <c r="E665" s="16">
        <v>204002000000</v>
      </c>
      <c r="F665" s="16" t="s">
        <v>1005</v>
      </c>
      <c r="G665" s="8" t="s">
        <v>201</v>
      </c>
      <c r="H665" s="1">
        <v>2</v>
      </c>
      <c r="I665" s="1" t="s">
        <v>1351</v>
      </c>
      <c r="J665" s="1">
        <v>202</v>
      </c>
      <c r="K665" s="1" t="s">
        <v>1352</v>
      </c>
      <c r="L665" s="1">
        <v>61001002001</v>
      </c>
      <c r="M665" s="1" t="s">
        <v>1363</v>
      </c>
      <c r="N665" s="8">
        <v>1982</v>
      </c>
      <c r="O665" s="8">
        <v>99.1</v>
      </c>
      <c r="P665" s="8" t="s">
        <v>4009</v>
      </c>
      <c r="Q66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5" s="8" t="s">
        <v>3909</v>
      </c>
      <c r="S665" s="8" t="s">
        <v>2218</v>
      </c>
      <c r="T665" s="8" t="s">
        <v>1382</v>
      </c>
      <c r="V665" s="1" t="s">
        <v>2598</v>
      </c>
      <c r="W665" s="8" t="s">
        <v>2625</v>
      </c>
      <c r="X665" s="19" t="s">
        <v>2737</v>
      </c>
      <c r="Y665" s="8" t="s">
        <v>2586</v>
      </c>
      <c r="Z665" s="8" t="s">
        <v>2935</v>
      </c>
      <c r="AA665" s="20">
        <v>714057.99</v>
      </c>
      <c r="AB665" s="12">
        <f t="shared" si="10"/>
        <v>26725.06</v>
      </c>
      <c r="AC665" s="17">
        <f>ROUND(1.65586^(2*EXP(-((Таблица1[[#This Row],[Площадь, кв.м]]/200)^2))-1),4)</f>
        <v>1.3293999999999999</v>
      </c>
      <c r="AD6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0.66</v>
      </c>
      <c r="AF665" s="21">
        <v>1</v>
      </c>
      <c r="AG6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23448.674500000001</v>
      </c>
      <c r="AH665" s="34">
        <f>ROUND(Таблица1[[#This Row],[УПКС]]*Таблица1[[#This Row],[Площадь, кв.м]],2)</f>
        <v>2323763.64</v>
      </c>
      <c r="AI665" s="14">
        <f>Таблица1[[#This Row],[Кадастровая стоимость, руб]]/Таблица1[[#This Row],[Действ. КС]]</f>
        <v>3.2543066145089985</v>
      </c>
      <c r="AJ665" s="20" t="s">
        <v>3996</v>
      </c>
      <c r="AK665" s="20" t="s">
        <v>3997</v>
      </c>
      <c r="AL665" s="20" t="s">
        <v>3998</v>
      </c>
      <c r="AM665" s="8" t="s">
        <v>3984</v>
      </c>
      <c r="AN665" s="8" t="s">
        <v>4036</v>
      </c>
      <c r="AO665" s="46" t="s">
        <v>4013</v>
      </c>
    </row>
    <row r="666" spans="1:41" x14ac:dyDescent="0.25">
      <c r="A666" s="1" t="s">
        <v>690</v>
      </c>
      <c r="B666" s="1" t="s">
        <v>17</v>
      </c>
      <c r="C666" s="1" t="s">
        <v>3981</v>
      </c>
      <c r="D666" s="1" t="s">
        <v>1296</v>
      </c>
      <c r="E666" s="16">
        <v>204002000000</v>
      </c>
      <c r="F666" s="16" t="s">
        <v>1005</v>
      </c>
      <c r="G666" s="8" t="s">
        <v>201</v>
      </c>
      <c r="H666" s="1">
        <v>2</v>
      </c>
      <c r="I666" s="1" t="s">
        <v>1351</v>
      </c>
      <c r="J666" s="1">
        <v>202</v>
      </c>
      <c r="K666" s="1" t="s">
        <v>1352</v>
      </c>
      <c r="L666" s="1">
        <v>61001002001</v>
      </c>
      <c r="M666" s="1" t="s">
        <v>1363</v>
      </c>
      <c r="N666" s="8">
        <v>1957</v>
      </c>
      <c r="O666" s="8">
        <v>64</v>
      </c>
      <c r="P666" s="8" t="s">
        <v>4009</v>
      </c>
      <c r="Q66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6" s="8" t="s">
        <v>3909</v>
      </c>
      <c r="S666" s="8" t="s">
        <v>2021</v>
      </c>
      <c r="T666" s="8" t="s">
        <v>1382</v>
      </c>
      <c r="V666" s="1" t="s">
        <v>2598</v>
      </c>
      <c r="W666" s="8" t="s">
        <v>2625</v>
      </c>
      <c r="X666" s="19" t="s">
        <v>2696</v>
      </c>
      <c r="AA666" s="20">
        <v>466509.62</v>
      </c>
      <c r="AB666" s="12">
        <f t="shared" si="10"/>
        <v>26725.06</v>
      </c>
      <c r="AC666" s="17">
        <f>ROUND(1.65586^(2*EXP(-((Таблица1[[#This Row],[Площадь, кв.м]]/200)^2))-1),4)</f>
        <v>1.5009999999999999</v>
      </c>
      <c r="AD6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66" s="21">
        <v>1</v>
      </c>
      <c r="AG6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13638.867099999999</v>
      </c>
      <c r="AH666" s="34">
        <f>ROUND(Таблица1[[#This Row],[УПКС]]*Таблица1[[#This Row],[Площадь, кв.м]],2)</f>
        <v>872887.49</v>
      </c>
      <c r="AI666" s="14">
        <f>Таблица1[[#This Row],[Кадастровая стоимость, руб]]/Таблица1[[#This Row],[Действ. КС]]</f>
        <v>1.8711028724337988</v>
      </c>
      <c r="AJ666" s="20" t="s">
        <v>3996</v>
      </c>
      <c r="AK666" s="20" t="s">
        <v>3997</v>
      </c>
      <c r="AL666" s="20" t="s">
        <v>3998</v>
      </c>
      <c r="AM666" s="8" t="s">
        <v>3984</v>
      </c>
      <c r="AN666" s="8" t="s">
        <v>4036</v>
      </c>
      <c r="AO666" s="46" t="s">
        <v>4013</v>
      </c>
    </row>
    <row r="667" spans="1:41" x14ac:dyDescent="0.25">
      <c r="A667" s="1" t="s">
        <v>519</v>
      </c>
      <c r="B667" s="1" t="s">
        <v>17</v>
      </c>
      <c r="C667" s="1" t="s">
        <v>3981</v>
      </c>
      <c r="D667" s="1" t="s">
        <v>1296</v>
      </c>
      <c r="E667" s="16">
        <v>204002000000</v>
      </c>
      <c r="F667" s="16" t="s">
        <v>1005</v>
      </c>
      <c r="G667" s="8" t="s">
        <v>201</v>
      </c>
      <c r="H667" s="1">
        <v>2</v>
      </c>
      <c r="I667" s="1" t="s">
        <v>1351</v>
      </c>
      <c r="J667" s="1">
        <v>202</v>
      </c>
      <c r="K667" s="1" t="s">
        <v>1352</v>
      </c>
      <c r="L667" s="1">
        <v>61001002001</v>
      </c>
      <c r="M667" s="1" t="s">
        <v>1363</v>
      </c>
      <c r="N667" s="8">
        <v>1930</v>
      </c>
      <c r="O667" s="8">
        <v>38.700000000000003</v>
      </c>
      <c r="P667" s="8" t="s">
        <v>4009</v>
      </c>
      <c r="Q66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7" s="8" t="s">
        <v>3909</v>
      </c>
      <c r="S667" s="8" t="s">
        <v>1859</v>
      </c>
      <c r="T667" s="8" t="s">
        <v>1382</v>
      </c>
      <c r="U667" s="18"/>
      <c r="V667" s="1" t="s">
        <v>2598</v>
      </c>
      <c r="W667" s="8" t="s">
        <v>2625</v>
      </c>
      <c r="X667" s="19" t="s">
        <v>2711</v>
      </c>
      <c r="AA667" s="20">
        <v>324179.5</v>
      </c>
      <c r="AB667" s="12">
        <f t="shared" si="10"/>
        <v>26725.06</v>
      </c>
      <c r="AC667" s="17">
        <f>ROUND(1.65586^(2*EXP(-((Таблица1[[#This Row],[Площадь, кв.м]]/200)^2))-1),4)</f>
        <v>1.5955999999999999</v>
      </c>
      <c r="AD6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67" s="21">
        <v>1</v>
      </c>
      <c r="AG6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12792.751700000001</v>
      </c>
      <c r="AH667" s="34">
        <f>ROUND(Таблица1[[#This Row],[УПКС]]*Таблица1[[#This Row],[Площадь, кв.м]],2)</f>
        <v>495079.49</v>
      </c>
      <c r="AI667" s="14">
        <f>Таблица1[[#This Row],[Кадастровая стоимость, руб]]/Таблица1[[#This Row],[Действ. КС]]</f>
        <v>1.5271770423484521</v>
      </c>
      <c r="AJ667" s="20" t="s">
        <v>3996</v>
      </c>
      <c r="AK667" s="20" t="s">
        <v>3997</v>
      </c>
      <c r="AL667" s="20" t="s">
        <v>3998</v>
      </c>
      <c r="AM667" s="8" t="s">
        <v>3984</v>
      </c>
      <c r="AN667" s="8" t="s">
        <v>4036</v>
      </c>
      <c r="AO667" s="46" t="s">
        <v>4013</v>
      </c>
    </row>
    <row r="668" spans="1:41" x14ac:dyDescent="0.25">
      <c r="A668" s="1" t="s">
        <v>865</v>
      </c>
      <c r="B668" s="1" t="s">
        <v>21</v>
      </c>
      <c r="C668" s="1" t="s">
        <v>3981</v>
      </c>
      <c r="D668" s="1" t="s">
        <v>1296</v>
      </c>
      <c r="E668" s="16">
        <v>204002000000</v>
      </c>
      <c r="F668" s="16" t="s">
        <v>1005</v>
      </c>
      <c r="G668" s="8" t="s">
        <v>201</v>
      </c>
      <c r="H668" s="1">
        <v>2</v>
      </c>
      <c r="I668" s="1" t="s">
        <v>1351</v>
      </c>
      <c r="J668" s="1">
        <v>202</v>
      </c>
      <c r="K668" s="1" t="s">
        <v>1352</v>
      </c>
      <c r="L668" s="1">
        <v>61001002001</v>
      </c>
      <c r="M668" s="1" t="s">
        <v>1363</v>
      </c>
      <c r="N668" s="8">
        <v>2009</v>
      </c>
      <c r="O668" s="8">
        <v>92.1</v>
      </c>
      <c r="P668" s="8" t="s">
        <v>4009</v>
      </c>
      <c r="Q6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8" s="8" t="s">
        <v>3909</v>
      </c>
      <c r="S668" s="8" t="s">
        <v>2185</v>
      </c>
      <c r="T668" s="8" t="s">
        <v>1382</v>
      </c>
      <c r="V668" s="1" t="s">
        <v>2598</v>
      </c>
      <c r="W668" s="8" t="s">
        <v>2625</v>
      </c>
      <c r="X668" s="19" t="s">
        <v>2723</v>
      </c>
      <c r="AA668" s="20">
        <v>2046161.62</v>
      </c>
      <c r="AB668" s="12">
        <f t="shared" si="10"/>
        <v>26725.06</v>
      </c>
      <c r="AC668" s="17">
        <f>ROUND(1.65586^(2*EXP(-((Таблица1[[#This Row],[Площадь, кв.м]]/200)^2))-1),4)</f>
        <v>1.3655999999999999</v>
      </c>
      <c r="AD6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668" s="21">
        <v>1</v>
      </c>
      <c r="AG6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36130.784500000002</v>
      </c>
      <c r="AH668" s="34">
        <f>ROUND(Таблица1[[#This Row],[УПКС]]*Таблица1[[#This Row],[Площадь, кв.м]],2)</f>
        <v>3327645.25</v>
      </c>
      <c r="AI668" s="14">
        <f>Таблица1[[#This Row],[Кадастровая стоимость, руб]]/Таблица1[[#This Row],[Действ. КС]]</f>
        <v>1.626286612687027</v>
      </c>
      <c r="AJ668" s="20" t="s">
        <v>3996</v>
      </c>
      <c r="AK668" s="20" t="s">
        <v>3997</v>
      </c>
      <c r="AL668" s="20" t="s">
        <v>3998</v>
      </c>
      <c r="AM668" s="8" t="s">
        <v>3984</v>
      </c>
      <c r="AN668" s="8" t="s">
        <v>4036</v>
      </c>
      <c r="AO668" s="46" t="s">
        <v>4013</v>
      </c>
    </row>
    <row r="669" spans="1:41" x14ac:dyDescent="0.25">
      <c r="A669" s="1" t="s">
        <v>735</v>
      </c>
      <c r="B669" s="1" t="s">
        <v>56</v>
      </c>
      <c r="C669" s="1" t="s">
        <v>3981</v>
      </c>
      <c r="D669" s="1" t="s">
        <v>1296</v>
      </c>
      <c r="E669" s="16">
        <v>204002000000</v>
      </c>
      <c r="F669" s="16" t="s">
        <v>1005</v>
      </c>
      <c r="G669" s="8" t="s">
        <v>201</v>
      </c>
      <c r="H669" s="1">
        <v>2</v>
      </c>
      <c r="I669" s="1" t="s">
        <v>1351</v>
      </c>
      <c r="J669" s="1">
        <v>202</v>
      </c>
      <c r="K669" s="1" t="s">
        <v>1352</v>
      </c>
      <c r="L669" s="1">
        <v>61001002001</v>
      </c>
      <c r="M669" s="1" t="s">
        <v>1363</v>
      </c>
      <c r="N669" s="8">
        <v>1989</v>
      </c>
      <c r="O669" s="8">
        <v>69.5</v>
      </c>
      <c r="P669" s="8" t="s">
        <v>4009</v>
      </c>
      <c r="Q6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69" s="8" t="s">
        <v>3909</v>
      </c>
      <c r="S669" s="8" t="s">
        <v>2063</v>
      </c>
      <c r="T669" s="8" t="s">
        <v>1382</v>
      </c>
      <c r="V669" s="1" t="s">
        <v>2598</v>
      </c>
      <c r="W669" s="8" t="s">
        <v>2625</v>
      </c>
      <c r="X669" s="19" t="s">
        <v>2790</v>
      </c>
      <c r="AA669" s="20">
        <v>2702627.74</v>
      </c>
      <c r="AB669" s="12">
        <f t="shared" si="10"/>
        <v>26725.06</v>
      </c>
      <c r="AC669" s="17">
        <f>ROUND(1.65586^(2*EXP(-((Таблица1[[#This Row],[Площадь, кв.м]]/200)^2))-1),4)</f>
        <v>1.4763999999999999</v>
      </c>
      <c r="AD6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0.79</v>
      </c>
      <c r="AF669" s="21">
        <v>1</v>
      </c>
      <c r="AG6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31170.934099999999</v>
      </c>
      <c r="AH669" s="34">
        <f>ROUND(Таблица1[[#This Row],[УПКС]]*Таблица1[[#This Row],[Площадь, кв.м]],2)</f>
        <v>2166379.92</v>
      </c>
      <c r="AI669" s="14">
        <f>Таблица1[[#This Row],[Кадастровая стоимость, руб]]/Таблица1[[#This Row],[Действ. КС]]</f>
        <v>0.80158280326094766</v>
      </c>
      <c r="AJ669" s="20" t="s">
        <v>3996</v>
      </c>
      <c r="AK669" s="20" t="s">
        <v>3997</v>
      </c>
      <c r="AL669" s="20" t="s">
        <v>3998</v>
      </c>
      <c r="AM669" s="8" t="s">
        <v>3984</v>
      </c>
      <c r="AN669" s="8" t="s">
        <v>4036</v>
      </c>
      <c r="AO669" s="46" t="s">
        <v>4013</v>
      </c>
    </row>
    <row r="670" spans="1:41" x14ac:dyDescent="0.25">
      <c r="A670" s="1" t="s">
        <v>814</v>
      </c>
      <c r="B670" s="1" t="s">
        <v>17</v>
      </c>
      <c r="C670" s="1" t="s">
        <v>3981</v>
      </c>
      <c r="D670" s="1" t="s">
        <v>1296</v>
      </c>
      <c r="E670" s="16">
        <v>204002000000</v>
      </c>
      <c r="F670" s="16" t="s">
        <v>1005</v>
      </c>
      <c r="G670" s="8" t="s">
        <v>201</v>
      </c>
      <c r="H670" s="1">
        <v>2</v>
      </c>
      <c r="I670" s="1" t="s">
        <v>1351</v>
      </c>
      <c r="J670" s="1">
        <v>202</v>
      </c>
      <c r="K670" s="1" t="s">
        <v>1352</v>
      </c>
      <c r="L670" s="1">
        <v>61001002001</v>
      </c>
      <c r="M670" s="1" t="s">
        <v>1363</v>
      </c>
      <c r="N670" s="8">
        <v>2001</v>
      </c>
      <c r="O670" s="8">
        <v>81.3</v>
      </c>
      <c r="P670" s="8" t="s">
        <v>4009</v>
      </c>
      <c r="Q6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0" s="8" t="s">
        <v>3909</v>
      </c>
      <c r="S670" s="8" t="s">
        <v>2138</v>
      </c>
      <c r="T670" s="8" t="s">
        <v>1382</v>
      </c>
      <c r="V670" s="1" t="s">
        <v>2598</v>
      </c>
      <c r="W670" s="8" t="s">
        <v>2625</v>
      </c>
      <c r="X670" s="19" t="s">
        <v>2825</v>
      </c>
      <c r="AA670" s="20">
        <v>592613</v>
      </c>
      <c r="AB670" s="12">
        <f t="shared" si="10"/>
        <v>26725.06</v>
      </c>
      <c r="AC670" s="17">
        <f>ROUND(1.65586^(2*EXP(-((Таблица1[[#This Row],[Площадь, кв.м]]/200)^2))-1),4)</f>
        <v>1.4200999999999999</v>
      </c>
      <c r="AD6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0.94</v>
      </c>
      <c r="AF670" s="21">
        <v>1</v>
      </c>
      <c r="AG6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35675.122199999998</v>
      </c>
      <c r="AH670" s="34">
        <f>ROUND(Таблица1[[#This Row],[УПКС]]*Таблица1[[#This Row],[Площадь, кв.м]],2)</f>
        <v>2900387.43</v>
      </c>
      <c r="AI670" s="14">
        <f>Таблица1[[#This Row],[Кадастровая стоимость, руб]]/Таблица1[[#This Row],[Действ. КС]]</f>
        <v>4.8942352428988229</v>
      </c>
      <c r="AJ670" s="20" t="s">
        <v>3996</v>
      </c>
      <c r="AK670" s="20" t="s">
        <v>3997</v>
      </c>
      <c r="AL670" s="20" t="s">
        <v>3998</v>
      </c>
      <c r="AM670" s="8" t="s">
        <v>3984</v>
      </c>
      <c r="AN670" s="8" t="s">
        <v>4036</v>
      </c>
      <c r="AO670" s="46" t="s">
        <v>4013</v>
      </c>
    </row>
    <row r="671" spans="1:41" x14ac:dyDescent="0.25">
      <c r="A671" s="1" t="s">
        <v>445</v>
      </c>
      <c r="B671" s="1" t="s">
        <v>17</v>
      </c>
      <c r="C671" s="1" t="s">
        <v>3981</v>
      </c>
      <c r="D671" s="1" t="s">
        <v>1296</v>
      </c>
      <c r="E671" s="16">
        <v>204002000000</v>
      </c>
      <c r="F671" s="16" t="s">
        <v>1005</v>
      </c>
      <c r="G671" s="8" t="s">
        <v>201</v>
      </c>
      <c r="H671" s="1">
        <v>2</v>
      </c>
      <c r="I671" s="1" t="s">
        <v>1351</v>
      </c>
      <c r="J671" s="1">
        <v>202</v>
      </c>
      <c r="K671" s="1" t="s">
        <v>1352</v>
      </c>
      <c r="L671" s="1">
        <v>61001001001</v>
      </c>
      <c r="M671" s="1" t="s">
        <v>1362</v>
      </c>
      <c r="N671" s="8">
        <v>1937</v>
      </c>
      <c r="O671" s="8">
        <v>62.2</v>
      </c>
      <c r="P671" s="8" t="s">
        <v>4009</v>
      </c>
      <c r="Q6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1" s="8" t="s">
        <v>3900</v>
      </c>
      <c r="S671" s="8" t="s">
        <v>1789</v>
      </c>
      <c r="T671" s="8" t="s">
        <v>1382</v>
      </c>
      <c r="U671" s="18"/>
      <c r="V671" s="1" t="s">
        <v>2598</v>
      </c>
      <c r="W671" s="8" t="s">
        <v>2604</v>
      </c>
      <c r="X671" s="19" t="s">
        <v>2824</v>
      </c>
      <c r="AA671" s="20">
        <v>1356256.93</v>
      </c>
      <c r="AB671" s="12">
        <f t="shared" si="10"/>
        <v>26725.06</v>
      </c>
      <c r="AC671" s="17">
        <f>ROUND(1.65586^(2*EXP(-((Таблица1[[#This Row],[Площадь, кв.м]]/200)^2))-1),4)</f>
        <v>1.5087999999999999</v>
      </c>
      <c r="AD6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71" s="21">
        <v>1</v>
      </c>
      <c r="AG6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12096.831200000001</v>
      </c>
      <c r="AH671" s="34">
        <f>ROUND(Таблица1[[#This Row],[УПКС]]*Таблица1[[#This Row],[Площадь, кв.м]],2)</f>
        <v>752422.9</v>
      </c>
      <c r="AI671" s="14">
        <f>Таблица1[[#This Row],[Кадастровая стоимость, руб]]/Таблица1[[#This Row],[Действ. КС]]</f>
        <v>0.55477902700928505</v>
      </c>
      <c r="AJ671" s="20" t="s">
        <v>3996</v>
      </c>
      <c r="AK671" s="20" t="s">
        <v>3997</v>
      </c>
      <c r="AL671" s="20" t="s">
        <v>3998</v>
      </c>
      <c r="AM671" s="8" t="s">
        <v>3984</v>
      </c>
      <c r="AN671" s="8" t="s">
        <v>4036</v>
      </c>
      <c r="AO671" s="46" t="s">
        <v>4013</v>
      </c>
    </row>
    <row r="672" spans="1:41" x14ac:dyDescent="0.25">
      <c r="A672" s="1" t="s">
        <v>763</v>
      </c>
      <c r="B672" s="1" t="s">
        <v>21</v>
      </c>
      <c r="C672" s="1" t="s">
        <v>3981</v>
      </c>
      <c r="D672" s="1" t="s">
        <v>1296</v>
      </c>
      <c r="E672" s="16">
        <v>204002000000</v>
      </c>
      <c r="F672" s="16" t="s">
        <v>1005</v>
      </c>
      <c r="G672" s="8" t="s">
        <v>201</v>
      </c>
      <c r="H672" s="1">
        <v>2</v>
      </c>
      <c r="I672" s="1" t="s">
        <v>1351</v>
      </c>
      <c r="J672" s="1">
        <v>202</v>
      </c>
      <c r="K672" s="1" t="s">
        <v>1352</v>
      </c>
      <c r="L672" s="1">
        <v>61001002001</v>
      </c>
      <c r="M672" s="1" t="s">
        <v>1363</v>
      </c>
      <c r="N672" s="8">
        <v>1954</v>
      </c>
      <c r="O672" s="8">
        <v>73.599999999999994</v>
      </c>
      <c r="P672" s="8" t="s">
        <v>4009</v>
      </c>
      <c r="Q6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2" s="8" t="s">
        <v>3900</v>
      </c>
      <c r="S672" s="8" t="s">
        <v>2091</v>
      </c>
      <c r="T672" s="8" t="s">
        <v>1382</v>
      </c>
      <c r="V672" s="1" t="s">
        <v>2598</v>
      </c>
      <c r="W672" s="8" t="s">
        <v>2604</v>
      </c>
      <c r="X672" s="19" t="s">
        <v>2886</v>
      </c>
      <c r="AA672" s="20">
        <v>616527.32999999996</v>
      </c>
      <c r="AB672" s="12">
        <f t="shared" si="10"/>
        <v>26725.06</v>
      </c>
      <c r="AC672" s="17">
        <f>ROUND(1.65586^(2*EXP(-((Таблица1[[#This Row],[Площадь, кв.м]]/200)^2))-1),4)</f>
        <v>1.4573</v>
      </c>
      <c r="AD6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72" s="21">
        <v>1</v>
      </c>
      <c r="AG6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12852.321900000001</v>
      </c>
      <c r="AH672" s="34">
        <f>ROUND(Таблица1[[#This Row],[УПКС]]*Таблица1[[#This Row],[Площадь, кв.м]],2)</f>
        <v>945930.89</v>
      </c>
      <c r="AI672" s="14">
        <f>Таблица1[[#This Row],[Кадастровая стоимость, руб]]/Таблица1[[#This Row],[Действ. КС]]</f>
        <v>1.5342886583795079</v>
      </c>
      <c r="AJ672" s="20" t="s">
        <v>3996</v>
      </c>
      <c r="AK672" s="20" t="s">
        <v>3997</v>
      </c>
      <c r="AL672" s="20" t="s">
        <v>3998</v>
      </c>
      <c r="AM672" s="8" t="s">
        <v>3984</v>
      </c>
      <c r="AN672" s="8" t="s">
        <v>4036</v>
      </c>
      <c r="AO672" s="46" t="s">
        <v>4013</v>
      </c>
    </row>
    <row r="673" spans="1:41" x14ac:dyDescent="0.25">
      <c r="A673" s="1" t="s">
        <v>501</v>
      </c>
      <c r="B673" s="1" t="s">
        <v>17</v>
      </c>
      <c r="C673" s="1" t="s">
        <v>3981</v>
      </c>
      <c r="D673" s="1" t="s">
        <v>1296</v>
      </c>
      <c r="E673" s="16">
        <v>204002000000</v>
      </c>
      <c r="F673" s="16" t="s">
        <v>1005</v>
      </c>
      <c r="G673" s="8" t="s">
        <v>201</v>
      </c>
      <c r="H673" s="1">
        <v>2</v>
      </c>
      <c r="I673" s="1" t="s">
        <v>1351</v>
      </c>
      <c r="J673" s="1">
        <v>202</v>
      </c>
      <c r="K673" s="1" t="s">
        <v>1352</v>
      </c>
      <c r="L673" s="1">
        <v>61001002001</v>
      </c>
      <c r="M673" s="1" t="s">
        <v>1363</v>
      </c>
      <c r="N673" s="8">
        <v>1957</v>
      </c>
      <c r="O673" s="8">
        <v>34.299999999999997</v>
      </c>
      <c r="P673" s="8" t="s">
        <v>4009</v>
      </c>
      <c r="Q6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3" s="8" t="s">
        <v>3900</v>
      </c>
      <c r="S673" s="8" t="s">
        <v>1842</v>
      </c>
      <c r="T673" s="8" t="s">
        <v>1382</v>
      </c>
      <c r="V673" s="1" t="s">
        <v>2598</v>
      </c>
      <c r="W673" s="8" t="s">
        <v>2604</v>
      </c>
      <c r="X673" s="19" t="s">
        <v>2841</v>
      </c>
      <c r="AA673" s="20">
        <v>287321.88</v>
      </c>
      <c r="AB673" s="12">
        <f t="shared" si="10"/>
        <v>26725.06</v>
      </c>
      <c r="AC673" s="17">
        <f>ROUND(1.65586^(2*EXP(-((Таблица1[[#This Row],[Площадь, кв.м]]/200)^2))-1),4)</f>
        <v>1.6082000000000001</v>
      </c>
      <c r="AD6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73" s="21">
        <v>1</v>
      </c>
      <c r="AG6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14612.9421</v>
      </c>
      <c r="AH673" s="34">
        <f>ROUND(Таблица1[[#This Row],[УПКС]]*Таблица1[[#This Row],[Площадь, кв.м]],2)</f>
        <v>501223.91</v>
      </c>
      <c r="AI673" s="14">
        <f>Таблица1[[#This Row],[Кадастровая стоимость, руб]]/Таблица1[[#This Row],[Действ. КС]]</f>
        <v>1.7444682945830647</v>
      </c>
      <c r="AJ673" s="20" t="s">
        <v>3996</v>
      </c>
      <c r="AK673" s="20" t="s">
        <v>3997</v>
      </c>
      <c r="AL673" s="20" t="s">
        <v>3998</v>
      </c>
      <c r="AM673" s="8" t="s">
        <v>3984</v>
      </c>
      <c r="AN673" s="8" t="s">
        <v>4036</v>
      </c>
      <c r="AO673" s="46" t="s">
        <v>4013</v>
      </c>
    </row>
    <row r="674" spans="1:41" x14ac:dyDescent="0.25">
      <c r="A674" s="1" t="s">
        <v>577</v>
      </c>
      <c r="B674" s="1" t="s">
        <v>17</v>
      </c>
      <c r="C674" s="1" t="s">
        <v>3981</v>
      </c>
      <c r="D674" s="1" t="s">
        <v>1296</v>
      </c>
      <c r="E674" s="16">
        <v>204002000000</v>
      </c>
      <c r="F674" s="16" t="s">
        <v>1005</v>
      </c>
      <c r="G674" s="8" t="s">
        <v>201</v>
      </c>
      <c r="H674" s="1">
        <v>2</v>
      </c>
      <c r="I674" s="1" t="s">
        <v>1351</v>
      </c>
      <c r="J674" s="1">
        <v>202</v>
      </c>
      <c r="K674" s="1" t="s">
        <v>1352</v>
      </c>
      <c r="L674" s="1">
        <v>61001002001</v>
      </c>
      <c r="M674" s="1" t="s">
        <v>1363</v>
      </c>
      <c r="N674" s="8">
        <v>1957</v>
      </c>
      <c r="O674" s="8">
        <v>48.9</v>
      </c>
      <c r="P674" s="8" t="s">
        <v>4009</v>
      </c>
      <c r="Q6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4" s="8" t="s">
        <v>3900</v>
      </c>
      <c r="S674" s="8" t="s">
        <v>1913</v>
      </c>
      <c r="T674" s="8" t="s">
        <v>1382</v>
      </c>
      <c r="V674" s="1" t="s">
        <v>2598</v>
      </c>
      <c r="W674" s="8" t="s">
        <v>2604</v>
      </c>
      <c r="X674" s="19" t="s">
        <v>2859</v>
      </c>
      <c r="AA674" s="20">
        <v>409622.16</v>
      </c>
      <c r="AB674" s="12">
        <f t="shared" si="10"/>
        <v>26725.06</v>
      </c>
      <c r="AC674" s="17">
        <f>ROUND(1.65586^(2*EXP(-((Таблица1[[#This Row],[Площадь, кв.м]]/200)^2))-1),4)</f>
        <v>1.5617000000000001</v>
      </c>
      <c r="AD6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74" s="21">
        <v>1</v>
      </c>
      <c r="AG6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14190.418900000001</v>
      </c>
      <c r="AH674" s="34">
        <f>ROUND(Таблица1[[#This Row],[УПКС]]*Таблица1[[#This Row],[Площадь, кв.м]],2)</f>
        <v>693911.48</v>
      </c>
      <c r="AI674" s="14">
        <f>Таблица1[[#This Row],[Кадастровая стоимость, руб]]/Таблица1[[#This Row],[Действ. КС]]</f>
        <v>1.6940281746475827</v>
      </c>
      <c r="AJ674" s="20" t="s">
        <v>3996</v>
      </c>
      <c r="AK674" s="20" t="s">
        <v>3997</v>
      </c>
      <c r="AL674" s="20" t="s">
        <v>3998</v>
      </c>
      <c r="AM674" s="8" t="s">
        <v>3984</v>
      </c>
      <c r="AN674" s="8" t="s">
        <v>4036</v>
      </c>
      <c r="AO674" s="46" t="s">
        <v>4013</v>
      </c>
    </row>
    <row r="675" spans="1:41" x14ac:dyDescent="0.25">
      <c r="A675" s="1" t="s">
        <v>518</v>
      </c>
      <c r="B675" s="1" t="s">
        <v>17</v>
      </c>
      <c r="C675" s="1" t="s">
        <v>3981</v>
      </c>
      <c r="D675" s="1" t="s">
        <v>1296</v>
      </c>
      <c r="E675" s="16">
        <v>204002000000</v>
      </c>
      <c r="F675" s="16" t="s">
        <v>1005</v>
      </c>
      <c r="G675" s="8" t="s">
        <v>201</v>
      </c>
      <c r="H675" s="1">
        <v>2</v>
      </c>
      <c r="I675" s="1" t="s">
        <v>1351</v>
      </c>
      <c r="J675" s="1">
        <v>202</v>
      </c>
      <c r="K675" s="1" t="s">
        <v>1352</v>
      </c>
      <c r="L675" s="1">
        <v>61001002001</v>
      </c>
      <c r="M675" s="1" t="s">
        <v>1363</v>
      </c>
      <c r="N675" s="8">
        <v>1993</v>
      </c>
      <c r="O675" s="8">
        <v>38.5</v>
      </c>
      <c r="P675" s="8" t="s">
        <v>4009</v>
      </c>
      <c r="Q6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5" s="8" t="s">
        <v>3900</v>
      </c>
      <c r="S675" s="8" t="s">
        <v>1858</v>
      </c>
      <c r="T675" s="8" t="s">
        <v>1382</v>
      </c>
      <c r="U675" s="18"/>
      <c r="V675" s="1" t="s">
        <v>2598</v>
      </c>
      <c r="W675" s="8" t="s">
        <v>2604</v>
      </c>
      <c r="X675" s="19" t="s">
        <v>2833</v>
      </c>
      <c r="AA675" s="20">
        <v>564382.27</v>
      </c>
      <c r="AB675" s="12">
        <f t="shared" si="10"/>
        <v>26725.06</v>
      </c>
      <c r="AC675" s="17">
        <f>ROUND(1.65586^(2*EXP(-((Таблица1[[#This Row],[Площадь, кв.м]]/200)^2))-1),4)</f>
        <v>1.5962000000000001</v>
      </c>
      <c r="AD6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675" s="21">
        <v>1</v>
      </c>
      <c r="AG6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36259.759700000002</v>
      </c>
      <c r="AH675" s="34">
        <f>ROUND(Таблица1[[#This Row],[УПКС]]*Таблица1[[#This Row],[Площадь, кв.м]],2)</f>
        <v>1396000.75</v>
      </c>
      <c r="AI675" s="14">
        <f>Таблица1[[#This Row],[Кадастровая стоимость, руб]]/Таблица1[[#This Row],[Действ. КС]]</f>
        <v>2.4735021353523385</v>
      </c>
      <c r="AJ675" s="20" t="s">
        <v>3996</v>
      </c>
      <c r="AK675" s="20" t="s">
        <v>3997</v>
      </c>
      <c r="AL675" s="20" t="s">
        <v>3998</v>
      </c>
      <c r="AM675" s="8" t="s">
        <v>3984</v>
      </c>
      <c r="AN675" s="8" t="s">
        <v>4036</v>
      </c>
      <c r="AO675" s="46" t="s">
        <v>4013</v>
      </c>
    </row>
    <row r="676" spans="1:41" x14ac:dyDescent="0.25">
      <c r="A676" s="1" t="s">
        <v>244</v>
      </c>
      <c r="B676" s="1" t="s">
        <v>8</v>
      </c>
      <c r="C676" s="1" t="s">
        <v>3981</v>
      </c>
      <c r="D676" s="1" t="s">
        <v>1296</v>
      </c>
      <c r="E676" s="16">
        <v>204002000000</v>
      </c>
      <c r="F676" s="16" t="s">
        <v>1005</v>
      </c>
      <c r="G676" s="8" t="s">
        <v>201</v>
      </c>
      <c r="H676" s="1">
        <v>2</v>
      </c>
      <c r="I676" s="1" t="s">
        <v>1351</v>
      </c>
      <c r="J676" s="1">
        <v>202</v>
      </c>
      <c r="K676" s="1" t="s">
        <v>1352</v>
      </c>
      <c r="L676" s="1">
        <v>61001005000</v>
      </c>
      <c r="M676" s="1" t="s">
        <v>1358</v>
      </c>
      <c r="N676" s="8">
        <v>1938</v>
      </c>
      <c r="O676" s="8">
        <v>141.9</v>
      </c>
      <c r="P676" s="8" t="s">
        <v>4009</v>
      </c>
      <c r="Q6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6" s="8" t="s">
        <v>3900</v>
      </c>
      <c r="S676" s="8" t="s">
        <v>1595</v>
      </c>
      <c r="T676" s="8" t="s">
        <v>1382</v>
      </c>
      <c r="U676" s="18"/>
      <c r="V676" s="1" t="s">
        <v>2598</v>
      </c>
      <c r="W676" s="8" t="s">
        <v>2604</v>
      </c>
      <c r="X676" s="19" t="s">
        <v>2777</v>
      </c>
      <c r="AA676" s="20">
        <v>776757.76000000001</v>
      </c>
      <c r="AB676" s="12">
        <f t="shared" si="10"/>
        <v>26725.06</v>
      </c>
      <c r="AC676" s="17">
        <f>ROUND(1.65586^(2*EXP(-((Таблица1[[#This Row],[Площадь, кв.м]]/200)^2))-1),4)</f>
        <v>1.1111</v>
      </c>
      <c r="AD6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76" s="21">
        <v>1</v>
      </c>
      <c r="AG6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8908.2641999999996</v>
      </c>
      <c r="AH676" s="34">
        <f>ROUND(Таблица1[[#This Row],[УПКС]]*Таблица1[[#This Row],[Площадь, кв.м]],2)</f>
        <v>1264082.69</v>
      </c>
      <c r="AI676" s="14">
        <f>Таблица1[[#This Row],[Кадастровая стоимость, руб]]/Таблица1[[#This Row],[Действ. КС]]</f>
        <v>1.6273834071512847</v>
      </c>
      <c r="AJ676" s="20" t="s">
        <v>3996</v>
      </c>
      <c r="AK676" s="20" t="s">
        <v>3997</v>
      </c>
      <c r="AL676" s="20" t="s">
        <v>3998</v>
      </c>
      <c r="AM676" s="8" t="s">
        <v>3984</v>
      </c>
      <c r="AN676" s="8" t="s">
        <v>4036</v>
      </c>
      <c r="AO676" s="46" t="s">
        <v>4013</v>
      </c>
    </row>
    <row r="677" spans="1:41" x14ac:dyDescent="0.25">
      <c r="A677" s="1" t="s">
        <v>1100</v>
      </c>
      <c r="B677" s="1" t="s">
        <v>17</v>
      </c>
      <c r="C677" s="1" t="s">
        <v>3981</v>
      </c>
      <c r="D677" s="1" t="s">
        <v>1296</v>
      </c>
      <c r="E677" s="16">
        <v>204002000000</v>
      </c>
      <c r="F677" s="16" t="s">
        <v>1005</v>
      </c>
      <c r="G677" s="8" t="s">
        <v>201</v>
      </c>
      <c r="H677" s="1">
        <v>2</v>
      </c>
      <c r="I677" s="1" t="s">
        <v>1351</v>
      </c>
      <c r="J677" s="1">
        <v>202</v>
      </c>
      <c r="K677" s="1" t="s">
        <v>1352</v>
      </c>
      <c r="L677" s="1">
        <v>61001002003</v>
      </c>
      <c r="M677" s="1" t="s">
        <v>1376</v>
      </c>
      <c r="N677" s="8">
        <v>1970</v>
      </c>
      <c r="O677" s="8">
        <v>24.7</v>
      </c>
      <c r="P677" s="8" t="s">
        <v>4009</v>
      </c>
      <c r="Q6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7" s="8" t="s">
        <v>3900</v>
      </c>
      <c r="S677" s="8" t="s">
        <v>2049</v>
      </c>
      <c r="T677" s="8" t="s">
        <v>1382</v>
      </c>
      <c r="U677" s="18"/>
      <c r="V677" s="1" t="s">
        <v>2598</v>
      </c>
      <c r="W677" s="8" t="s">
        <v>2604</v>
      </c>
      <c r="X677" s="19" t="s">
        <v>2877</v>
      </c>
      <c r="AA677" s="20">
        <v>132990.88</v>
      </c>
      <c r="AB677" s="12">
        <f t="shared" si="10"/>
        <v>26725.06</v>
      </c>
      <c r="AC677" s="17">
        <f>ROUND(1.65586^(2*EXP(-((Таблица1[[#This Row],[Площадь, кв.м]]/200)^2))-1),4)</f>
        <v>1.6308</v>
      </c>
      <c r="AD6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677" s="21">
        <v>1</v>
      </c>
      <c r="AG6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17433.291099999999</v>
      </c>
      <c r="AH677" s="34">
        <f>ROUND(Таблица1[[#This Row],[УПКС]]*Таблица1[[#This Row],[Площадь, кв.м]],2)</f>
        <v>430602.29</v>
      </c>
      <c r="AI677" s="14">
        <f>Таблица1[[#This Row],[Кадастровая стоимость, руб]]/Таблица1[[#This Row],[Действ. КС]]</f>
        <v>3.2378332258572917</v>
      </c>
      <c r="AJ677" s="20" t="s">
        <v>3996</v>
      </c>
      <c r="AK677" s="20" t="s">
        <v>3997</v>
      </c>
      <c r="AL677" s="20" t="s">
        <v>3998</v>
      </c>
      <c r="AM677" s="8" t="s">
        <v>3984</v>
      </c>
      <c r="AN677" s="8" t="s">
        <v>4036</v>
      </c>
      <c r="AO677" s="46" t="s">
        <v>4013</v>
      </c>
    </row>
    <row r="678" spans="1:41" x14ac:dyDescent="0.25">
      <c r="A678" s="1" t="s">
        <v>720</v>
      </c>
      <c r="B678" s="1" t="s">
        <v>56</v>
      </c>
      <c r="C678" s="1" t="s">
        <v>3981</v>
      </c>
      <c r="D678" s="1" t="s">
        <v>1296</v>
      </c>
      <c r="E678" s="16">
        <v>204002000000</v>
      </c>
      <c r="F678" s="16" t="s">
        <v>1005</v>
      </c>
      <c r="G678" s="8" t="s">
        <v>201</v>
      </c>
      <c r="H678" s="1">
        <v>2</v>
      </c>
      <c r="I678" s="1" t="s">
        <v>1351</v>
      </c>
      <c r="J678" s="1">
        <v>202</v>
      </c>
      <c r="K678" s="1" t="s">
        <v>1352</v>
      </c>
      <c r="L678" s="1">
        <v>61001002001</v>
      </c>
      <c r="M678" s="1" t="s">
        <v>1363</v>
      </c>
      <c r="N678" s="8">
        <v>1954</v>
      </c>
      <c r="O678" s="8">
        <v>67.5</v>
      </c>
      <c r="P678" s="8" t="s">
        <v>4009</v>
      </c>
      <c r="Q6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8" s="8" t="s">
        <v>3900</v>
      </c>
      <c r="S678" s="8" t="s">
        <v>2049</v>
      </c>
      <c r="T678" s="8" t="s">
        <v>1382</v>
      </c>
      <c r="U678" s="18"/>
      <c r="V678" s="1" t="s">
        <v>2598</v>
      </c>
      <c r="W678" s="8" t="s">
        <v>2604</v>
      </c>
      <c r="X678" s="19" t="s">
        <v>2877</v>
      </c>
      <c r="AA678" s="20">
        <v>3125481.52</v>
      </c>
      <c r="AB678" s="12">
        <f t="shared" si="10"/>
        <v>26725.06</v>
      </c>
      <c r="AC678" s="17">
        <f>ROUND(1.65586^(2*EXP(-((Таблица1[[#This Row],[Площадь, кв.м]]/200)^2))-1),4)</f>
        <v>1.4855</v>
      </c>
      <c r="AD6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78" s="21">
        <v>1</v>
      </c>
      <c r="AG6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13101.025299999999</v>
      </c>
      <c r="AH678" s="34">
        <f>ROUND(Таблица1[[#This Row],[УПКС]]*Таблица1[[#This Row],[Площадь, кв.м]],2)</f>
        <v>884319.21</v>
      </c>
      <c r="AI678" s="14">
        <f>Таблица1[[#This Row],[Кадастровая стоимость, руб]]/Таблица1[[#This Row],[Действ. КС]]</f>
        <v>0.28293855021737579</v>
      </c>
      <c r="AJ678" s="20" t="s">
        <v>3996</v>
      </c>
      <c r="AK678" s="20" t="s">
        <v>3997</v>
      </c>
      <c r="AL678" s="20" t="s">
        <v>3998</v>
      </c>
      <c r="AM678" s="8" t="s">
        <v>3984</v>
      </c>
      <c r="AN678" s="8" t="s">
        <v>4036</v>
      </c>
      <c r="AO678" s="46" t="s">
        <v>4013</v>
      </c>
    </row>
    <row r="679" spans="1:41" x14ac:dyDescent="0.25">
      <c r="A679" s="1" t="s">
        <v>843</v>
      </c>
      <c r="B679" s="1" t="s">
        <v>17</v>
      </c>
      <c r="C679" s="1" t="s">
        <v>3981</v>
      </c>
      <c r="D679" s="1" t="s">
        <v>1296</v>
      </c>
      <c r="E679" s="16">
        <v>204002000000</v>
      </c>
      <c r="F679" s="16" t="s">
        <v>1005</v>
      </c>
      <c r="G679" s="8" t="s">
        <v>201</v>
      </c>
      <c r="H679" s="1">
        <v>2</v>
      </c>
      <c r="I679" s="1" t="s">
        <v>1351</v>
      </c>
      <c r="J679" s="1">
        <v>202</v>
      </c>
      <c r="K679" s="1" t="s">
        <v>1352</v>
      </c>
      <c r="L679" s="1">
        <v>61001002001</v>
      </c>
      <c r="M679" s="1" t="s">
        <v>1363</v>
      </c>
      <c r="N679" s="8">
        <v>1980</v>
      </c>
      <c r="O679" s="8">
        <v>87.9</v>
      </c>
      <c r="P679" s="8" t="s">
        <v>4009</v>
      </c>
      <c r="Q6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79" s="8" t="s">
        <v>3900</v>
      </c>
      <c r="S679" s="8" t="s">
        <v>2164</v>
      </c>
      <c r="T679" s="8" t="s">
        <v>1382</v>
      </c>
      <c r="U679" s="18"/>
      <c r="V679" s="1" t="s">
        <v>2598</v>
      </c>
      <c r="W679" s="8" t="s">
        <v>2604</v>
      </c>
      <c r="X679" s="19" t="s">
        <v>2895</v>
      </c>
      <c r="AA679" s="20">
        <v>640721.80000000005</v>
      </c>
      <c r="AB679" s="12">
        <f t="shared" si="10"/>
        <v>26725.06</v>
      </c>
      <c r="AC679" s="17">
        <f>ROUND(1.65586^(2*EXP(-((Таблица1[[#This Row],[Площадь, кв.м]]/200)^2))-1),4)</f>
        <v>1.387</v>
      </c>
      <c r="AD6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0.62</v>
      </c>
      <c r="AF679" s="21">
        <v>1</v>
      </c>
      <c r="AG6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22981.948100000001</v>
      </c>
      <c r="AH679" s="34">
        <f>ROUND(Таблица1[[#This Row],[УПКС]]*Таблица1[[#This Row],[Площадь, кв.м]],2)</f>
        <v>2020113.24</v>
      </c>
      <c r="AI679" s="14">
        <f>Таблица1[[#This Row],[Кадастровая стоимость, руб]]/Таблица1[[#This Row],[Действ. КС]]</f>
        <v>3.152871090073726</v>
      </c>
      <c r="AJ679" s="20" t="s">
        <v>3996</v>
      </c>
      <c r="AK679" s="20" t="s">
        <v>3997</v>
      </c>
      <c r="AL679" s="20" t="s">
        <v>3998</v>
      </c>
      <c r="AM679" s="8" t="s">
        <v>3984</v>
      </c>
      <c r="AN679" s="8" t="s">
        <v>4036</v>
      </c>
      <c r="AO679" s="46" t="s">
        <v>4013</v>
      </c>
    </row>
    <row r="680" spans="1:41" x14ac:dyDescent="0.25">
      <c r="A680" s="1" t="s">
        <v>556</v>
      </c>
      <c r="B680" s="1" t="s">
        <v>19</v>
      </c>
      <c r="C680" s="1" t="s">
        <v>3981</v>
      </c>
      <c r="D680" s="1" t="s">
        <v>1296</v>
      </c>
      <c r="E680" s="16">
        <v>204002000000</v>
      </c>
      <c r="F680" s="16" t="s">
        <v>1005</v>
      </c>
      <c r="G680" s="8" t="s">
        <v>201</v>
      </c>
      <c r="H680" s="1">
        <v>2</v>
      </c>
      <c r="I680" s="1" t="s">
        <v>1351</v>
      </c>
      <c r="J680" s="1">
        <v>202</v>
      </c>
      <c r="K680" s="1" t="s">
        <v>1352</v>
      </c>
      <c r="L680" s="1">
        <v>61001002001</v>
      </c>
      <c r="M680" s="1" t="s">
        <v>1363</v>
      </c>
      <c r="N680" s="8">
        <v>1958</v>
      </c>
      <c r="O680" s="8">
        <v>44.7</v>
      </c>
      <c r="P680" s="8" t="s">
        <v>4009</v>
      </c>
      <c r="Q6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0" s="8" t="s">
        <v>3900</v>
      </c>
      <c r="S680" s="8" t="s">
        <v>1893</v>
      </c>
      <c r="T680" s="8" t="s">
        <v>1382</v>
      </c>
      <c r="U680" s="18"/>
      <c r="V680" s="1" t="s">
        <v>2598</v>
      </c>
      <c r="W680" s="8" t="s">
        <v>2604</v>
      </c>
      <c r="X680" s="19" t="s">
        <v>2857</v>
      </c>
      <c r="AA680" s="20">
        <v>374439.89</v>
      </c>
      <c r="AB680" s="12">
        <f t="shared" si="10"/>
        <v>26725.06</v>
      </c>
      <c r="AC680" s="17">
        <f>ROUND(1.65586^(2*EXP(-((Таблица1[[#This Row],[Площадь, кв.м]]/200)^2))-1),4)</f>
        <v>1.5764</v>
      </c>
      <c r="AD6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80" s="21">
        <v>1</v>
      </c>
      <c r="AG6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14323.9908</v>
      </c>
      <c r="AH680" s="34">
        <f>ROUND(Таблица1[[#This Row],[УПКС]]*Таблица1[[#This Row],[Площадь, кв.м]],2)</f>
        <v>640282.39</v>
      </c>
      <c r="AI680" s="14">
        <f>Таблица1[[#This Row],[Кадастровая стоимость, руб]]/Таблица1[[#This Row],[Действ. КС]]</f>
        <v>1.7099737690874761</v>
      </c>
      <c r="AJ680" s="20" t="s">
        <v>3996</v>
      </c>
      <c r="AK680" s="20" t="s">
        <v>3997</v>
      </c>
      <c r="AL680" s="20" t="s">
        <v>3998</v>
      </c>
      <c r="AM680" s="8" t="s">
        <v>3984</v>
      </c>
      <c r="AN680" s="8" t="s">
        <v>4036</v>
      </c>
      <c r="AO680" s="46" t="s">
        <v>4013</v>
      </c>
    </row>
    <row r="681" spans="1:41" x14ac:dyDescent="0.25">
      <c r="A681" s="1" t="s">
        <v>860</v>
      </c>
      <c r="B681" s="1" t="s">
        <v>17</v>
      </c>
      <c r="C681" s="1" t="s">
        <v>3981</v>
      </c>
      <c r="D681" s="1" t="s">
        <v>1296</v>
      </c>
      <c r="E681" s="16">
        <v>204002000000</v>
      </c>
      <c r="F681" s="16" t="s">
        <v>1005</v>
      </c>
      <c r="G681" s="8" t="s">
        <v>201</v>
      </c>
      <c r="H681" s="1">
        <v>2</v>
      </c>
      <c r="I681" s="1" t="s">
        <v>1351</v>
      </c>
      <c r="J681" s="1">
        <v>202</v>
      </c>
      <c r="K681" s="1" t="s">
        <v>1352</v>
      </c>
      <c r="L681" s="1">
        <v>61001002001</v>
      </c>
      <c r="M681" s="1" t="s">
        <v>1363</v>
      </c>
      <c r="N681" s="8">
        <v>1940</v>
      </c>
      <c r="O681" s="8">
        <v>90.8</v>
      </c>
      <c r="P681" s="8" t="s">
        <v>4009</v>
      </c>
      <c r="Q6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1" s="8" t="s">
        <v>3900</v>
      </c>
      <c r="S681" s="8" t="s">
        <v>2180</v>
      </c>
      <c r="T681" s="8" t="s">
        <v>1382</v>
      </c>
      <c r="U681" s="18"/>
      <c r="V681" s="1" t="s">
        <v>2598</v>
      </c>
      <c r="W681" s="8" t="s">
        <v>2604</v>
      </c>
      <c r="X681" s="19" t="s">
        <v>2897</v>
      </c>
      <c r="AA681" s="20">
        <v>760607.08</v>
      </c>
      <c r="AB681" s="12">
        <f t="shared" si="10"/>
        <v>26725.06</v>
      </c>
      <c r="AC681" s="17">
        <f>ROUND(1.65586^(2*EXP(-((Таблица1[[#This Row],[Площадь, кв.м]]/200)^2))-1),4)</f>
        <v>1.3722000000000001</v>
      </c>
      <c r="AD6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81" s="21">
        <v>1</v>
      </c>
      <c r="AG6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11001.638199999999</v>
      </c>
      <c r="AH681" s="34">
        <f>ROUND(Таблица1[[#This Row],[УПКС]]*Таблица1[[#This Row],[Площадь, кв.м]],2)</f>
        <v>998948.75</v>
      </c>
      <c r="AI681" s="14">
        <f>Таблица1[[#This Row],[Кадастровая стоимость, руб]]/Таблица1[[#This Row],[Действ. КС]]</f>
        <v>1.313357154130093</v>
      </c>
      <c r="AJ681" s="20" t="s">
        <v>3996</v>
      </c>
      <c r="AK681" s="20" t="s">
        <v>3997</v>
      </c>
      <c r="AL681" s="20" t="s">
        <v>3998</v>
      </c>
      <c r="AM681" s="8" t="s">
        <v>3984</v>
      </c>
      <c r="AN681" s="8" t="s">
        <v>4036</v>
      </c>
      <c r="AO681" s="46" t="s">
        <v>4013</v>
      </c>
    </row>
    <row r="682" spans="1:41" x14ac:dyDescent="0.25">
      <c r="A682" s="1" t="s">
        <v>745</v>
      </c>
      <c r="B682" s="1" t="s">
        <v>17</v>
      </c>
      <c r="C682" s="1" t="s">
        <v>3981</v>
      </c>
      <c r="D682" s="1" t="s">
        <v>1296</v>
      </c>
      <c r="E682" s="16">
        <v>204002000000</v>
      </c>
      <c r="F682" s="16" t="s">
        <v>1005</v>
      </c>
      <c r="G682" s="8" t="s">
        <v>201</v>
      </c>
      <c r="H682" s="1">
        <v>2</v>
      </c>
      <c r="I682" s="1" t="s">
        <v>1351</v>
      </c>
      <c r="J682" s="1">
        <v>202</v>
      </c>
      <c r="K682" s="1" t="s">
        <v>1352</v>
      </c>
      <c r="L682" s="1">
        <v>61001002001</v>
      </c>
      <c r="M682" s="1" t="s">
        <v>1363</v>
      </c>
      <c r="N682" s="8">
        <v>1958</v>
      </c>
      <c r="O682" s="8">
        <v>71</v>
      </c>
      <c r="P682" s="8" t="s">
        <v>4009</v>
      </c>
      <c r="Q6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2" s="8" t="s">
        <v>3900</v>
      </c>
      <c r="S682" s="8" t="s">
        <v>2073</v>
      </c>
      <c r="T682" s="8" t="s">
        <v>1382</v>
      </c>
      <c r="U682" s="18"/>
      <c r="V682" s="1" t="s">
        <v>2598</v>
      </c>
      <c r="W682" s="8" t="s">
        <v>2604</v>
      </c>
      <c r="X682" s="19" t="s">
        <v>2882</v>
      </c>
      <c r="AA682" s="20">
        <v>517534.11</v>
      </c>
      <c r="AB682" s="12">
        <f t="shared" si="10"/>
        <v>26725.06</v>
      </c>
      <c r="AC682" s="17">
        <f>ROUND(1.65586^(2*EXP(-((Таблица1[[#This Row],[Площадь, кв.м]]/200)^2))-1),4)</f>
        <v>1.4695</v>
      </c>
      <c r="AD6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82" s="21">
        <v>1</v>
      </c>
      <c r="AG6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13352.6417</v>
      </c>
      <c r="AH682" s="34">
        <f>ROUND(Таблица1[[#This Row],[УПКС]]*Таблица1[[#This Row],[Площадь, кв.м]],2)</f>
        <v>948037.56</v>
      </c>
      <c r="AI682" s="14">
        <f>Таблица1[[#This Row],[Кадастровая стоимость, руб]]/Таблица1[[#This Row],[Действ. КС]]</f>
        <v>1.8318358958021146</v>
      </c>
      <c r="AJ682" s="20" t="s">
        <v>3996</v>
      </c>
      <c r="AK682" s="20" t="s">
        <v>3997</v>
      </c>
      <c r="AL682" s="20" t="s">
        <v>3998</v>
      </c>
      <c r="AM682" s="8" t="s">
        <v>3984</v>
      </c>
      <c r="AN682" s="8" t="s">
        <v>4036</v>
      </c>
      <c r="AO682" s="46" t="s">
        <v>4013</v>
      </c>
    </row>
    <row r="683" spans="1:41" x14ac:dyDescent="0.25">
      <c r="A683" s="1" t="s">
        <v>169</v>
      </c>
      <c r="B683" s="1" t="s">
        <v>56</v>
      </c>
      <c r="C683" s="1" t="s">
        <v>3981</v>
      </c>
      <c r="D683" s="1" t="s">
        <v>1296</v>
      </c>
      <c r="E683" s="16">
        <v>204002000000</v>
      </c>
      <c r="F683" s="16" t="s">
        <v>1005</v>
      </c>
      <c r="G683" s="8" t="s">
        <v>201</v>
      </c>
      <c r="H683" s="1">
        <v>2</v>
      </c>
      <c r="I683" s="1" t="s">
        <v>1351</v>
      </c>
      <c r="J683" s="1">
        <v>202</v>
      </c>
      <c r="K683" s="1" t="s">
        <v>1352</v>
      </c>
      <c r="L683" s="1">
        <v>61001005000</v>
      </c>
      <c r="M683" s="1" t="s">
        <v>1358</v>
      </c>
      <c r="N683" s="8">
        <v>1958</v>
      </c>
      <c r="O683" s="8">
        <v>101.8</v>
      </c>
      <c r="P683" s="8" t="s">
        <v>4009</v>
      </c>
      <c r="Q6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3" s="8" t="s">
        <v>3900</v>
      </c>
      <c r="S683" s="8" t="s">
        <v>1524</v>
      </c>
      <c r="T683" s="8" t="s">
        <v>1382</v>
      </c>
      <c r="V683" s="1" t="s">
        <v>2598</v>
      </c>
      <c r="W683" s="8" t="s">
        <v>2604</v>
      </c>
      <c r="X683" s="19" t="s">
        <v>2757</v>
      </c>
      <c r="AA683" s="20">
        <v>1195050.56</v>
      </c>
      <c r="AB683" s="12">
        <f t="shared" si="10"/>
        <v>26725.06</v>
      </c>
      <c r="AC683" s="17">
        <f>ROUND(1.65586^(2*EXP(-((Таблица1[[#This Row],[Площадь, кв.м]]/200)^2))-1),4)</f>
        <v>1.3153999999999999</v>
      </c>
      <c r="AD6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683" s="21">
        <v>1</v>
      </c>
      <c r="AG6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11952.4089</v>
      </c>
      <c r="AH683" s="34">
        <f>ROUND(Таблица1[[#This Row],[УПКС]]*Таблица1[[#This Row],[Площадь, кв.м]],2)</f>
        <v>1216755.23</v>
      </c>
      <c r="AI683" s="14">
        <f>Таблица1[[#This Row],[Кадастровая стоимость, руб]]/Таблица1[[#This Row],[Действ. КС]]</f>
        <v>1.0181621353325836</v>
      </c>
      <c r="AJ683" s="20" t="s">
        <v>3996</v>
      </c>
      <c r="AK683" s="20" t="s">
        <v>3997</v>
      </c>
      <c r="AL683" s="20" t="s">
        <v>3998</v>
      </c>
      <c r="AM683" s="8" t="s">
        <v>3984</v>
      </c>
      <c r="AN683" s="8" t="s">
        <v>4036</v>
      </c>
      <c r="AO683" s="46" t="s">
        <v>4013</v>
      </c>
    </row>
    <row r="684" spans="1:41" x14ac:dyDescent="0.25">
      <c r="A684" s="1" t="s">
        <v>468</v>
      </c>
      <c r="B684" s="1" t="s">
        <v>469</v>
      </c>
      <c r="C684" s="1" t="s">
        <v>3981</v>
      </c>
      <c r="D684" s="1" t="s">
        <v>1304</v>
      </c>
      <c r="E684" s="16">
        <v>204002000000</v>
      </c>
      <c r="F684" s="16" t="s">
        <v>1005</v>
      </c>
      <c r="G684" s="8" t="s">
        <v>201</v>
      </c>
      <c r="H684" s="1">
        <v>2</v>
      </c>
      <c r="I684" s="1" t="s">
        <v>1351</v>
      </c>
      <c r="J684" s="1">
        <v>202</v>
      </c>
      <c r="K684" s="1" t="s">
        <v>1352</v>
      </c>
      <c r="L684" s="1">
        <v>61001002000</v>
      </c>
      <c r="M684" s="1" t="s">
        <v>1364</v>
      </c>
      <c r="N684" s="8">
        <v>1953</v>
      </c>
      <c r="O684" s="8">
        <v>20.100000000000001</v>
      </c>
      <c r="P684" s="8" t="s">
        <v>4009</v>
      </c>
      <c r="Q6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4" s="8" t="s">
        <v>3900</v>
      </c>
      <c r="S684" s="8" t="s">
        <v>1812</v>
      </c>
      <c r="T684" s="8" t="s">
        <v>1382</v>
      </c>
      <c r="V684" s="1" t="s">
        <v>2598</v>
      </c>
      <c r="W684" s="8" t="s">
        <v>2604</v>
      </c>
      <c r="X684" s="19" t="s">
        <v>2799</v>
      </c>
      <c r="AA684" s="20">
        <v>235957.92</v>
      </c>
      <c r="AB684" s="12">
        <f t="shared" si="10"/>
        <v>26725.06</v>
      </c>
      <c r="AC684" s="17">
        <f>ROUND(1.65586^(2*EXP(-((Таблица1[[#This Row],[Площадь, кв.м]]/200)^2))-1),4)</f>
        <v>1.6392</v>
      </c>
      <c r="AD6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684" s="21">
        <v>1</v>
      </c>
      <c r="AG6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14456.5471</v>
      </c>
      <c r="AH684" s="34">
        <f>ROUND(Таблица1[[#This Row],[УПКС]]*Таблица1[[#This Row],[Площадь, кв.м]],2)</f>
        <v>290576.59999999998</v>
      </c>
      <c r="AI684" s="14">
        <f>Таблица1[[#This Row],[Кадастровая стоимость, руб]]/Таблица1[[#This Row],[Действ. КС]]</f>
        <v>1.2314763581574204</v>
      </c>
      <c r="AJ684" s="20" t="s">
        <v>3996</v>
      </c>
      <c r="AK684" s="20" t="s">
        <v>3997</v>
      </c>
      <c r="AL684" s="20" t="s">
        <v>3998</v>
      </c>
      <c r="AM684" s="8" t="s">
        <v>3984</v>
      </c>
      <c r="AN684" s="8" t="s">
        <v>4036</v>
      </c>
      <c r="AO684" s="46" t="s">
        <v>4013</v>
      </c>
    </row>
    <row r="685" spans="1:41" x14ac:dyDescent="0.25">
      <c r="A685" s="1" t="s">
        <v>133</v>
      </c>
      <c r="B685" s="1" t="s">
        <v>134</v>
      </c>
      <c r="C685" s="1" t="s">
        <v>3981</v>
      </c>
      <c r="D685" s="1" t="s">
        <v>1296</v>
      </c>
      <c r="E685" s="16">
        <v>204002000000</v>
      </c>
      <c r="F685" s="16" t="s">
        <v>1005</v>
      </c>
      <c r="G685" s="8" t="s">
        <v>201</v>
      </c>
      <c r="H685" s="1">
        <v>2</v>
      </c>
      <c r="I685" s="1" t="s">
        <v>1351</v>
      </c>
      <c r="J685" s="1">
        <v>202</v>
      </c>
      <c r="K685" s="1" t="s">
        <v>1352</v>
      </c>
      <c r="L685" s="1">
        <v>61001005000</v>
      </c>
      <c r="M685" s="1" t="s">
        <v>1358</v>
      </c>
      <c r="N685" s="8">
        <v>2011</v>
      </c>
      <c r="O685" s="8">
        <v>58.6</v>
      </c>
      <c r="P685" s="8" t="s">
        <v>4009</v>
      </c>
      <c r="Q6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5" s="8" t="s">
        <v>3900</v>
      </c>
      <c r="S685" s="8" t="s">
        <v>1492</v>
      </c>
      <c r="T685" s="8" t="s">
        <v>1382</v>
      </c>
      <c r="U685" s="18"/>
      <c r="V685" s="1" t="s">
        <v>2598</v>
      </c>
      <c r="W685" s="8" t="s">
        <v>2604</v>
      </c>
      <c r="X685" s="19" t="s">
        <v>2741</v>
      </c>
      <c r="AA685" s="20">
        <v>687917.12</v>
      </c>
      <c r="AB685" s="12">
        <f t="shared" si="10"/>
        <v>26725.06</v>
      </c>
      <c r="AC685" s="17">
        <f>ROUND(1.65586^(2*EXP(-((Таблица1[[#This Row],[Площадь, кв.м]]/200)^2))-1),4)</f>
        <v>1.524</v>
      </c>
      <c r="AD6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85" s="21">
        <v>1</v>
      </c>
      <c r="AG6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40728.991399999999</v>
      </c>
      <c r="AH685" s="34">
        <f>ROUND(Таблица1[[#This Row],[УПКС]]*Таблица1[[#This Row],[Площадь, кв.м]],2)</f>
        <v>2386718.9</v>
      </c>
      <c r="AI685" s="14">
        <f>Таблица1[[#This Row],[Кадастровая стоимость, руб]]/Таблица1[[#This Row],[Действ. КС]]</f>
        <v>3.4694861206536043</v>
      </c>
      <c r="AJ685" s="20" t="s">
        <v>3996</v>
      </c>
      <c r="AK685" s="20" t="s">
        <v>3997</v>
      </c>
      <c r="AL685" s="20" t="s">
        <v>3998</v>
      </c>
      <c r="AM685" s="8" t="s">
        <v>3984</v>
      </c>
      <c r="AN685" s="8" t="s">
        <v>4036</v>
      </c>
      <c r="AO685" s="46" t="s">
        <v>4013</v>
      </c>
    </row>
    <row r="686" spans="1:41" x14ac:dyDescent="0.25">
      <c r="A686" s="1" t="s">
        <v>862</v>
      </c>
      <c r="B686" s="1" t="s">
        <v>56</v>
      </c>
      <c r="C686" s="1" t="s">
        <v>3981</v>
      </c>
      <c r="D686" s="1" t="s">
        <v>1296</v>
      </c>
      <c r="E686" s="16">
        <v>204002000000</v>
      </c>
      <c r="F686" s="16" t="s">
        <v>1005</v>
      </c>
      <c r="G686" s="8" t="s">
        <v>201</v>
      </c>
      <c r="H686" s="1">
        <v>2</v>
      </c>
      <c r="I686" s="1" t="s">
        <v>1351</v>
      </c>
      <c r="J686" s="1">
        <v>202</v>
      </c>
      <c r="K686" s="1" t="s">
        <v>1352</v>
      </c>
      <c r="L686" s="1">
        <v>61001002001</v>
      </c>
      <c r="M686" s="1" t="s">
        <v>1363</v>
      </c>
      <c r="N686" s="8">
        <v>1960</v>
      </c>
      <c r="O686" s="8">
        <v>91.7</v>
      </c>
      <c r="P686" s="8" t="s">
        <v>4009</v>
      </c>
      <c r="Q6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6" s="8" t="s">
        <v>3900</v>
      </c>
      <c r="S686" s="8" t="s">
        <v>2182</v>
      </c>
      <c r="T686" s="8" t="s">
        <v>1382</v>
      </c>
      <c r="V686" s="1" t="s">
        <v>2598</v>
      </c>
      <c r="W686" s="8" t="s">
        <v>2604</v>
      </c>
      <c r="X686" s="19" t="s">
        <v>2847</v>
      </c>
      <c r="AA686" s="20">
        <v>1076484.6399999999</v>
      </c>
      <c r="AB686" s="12">
        <f t="shared" si="10"/>
        <v>26725.06</v>
      </c>
      <c r="AC686" s="17">
        <f>ROUND(1.65586^(2*EXP(-((Таблица1[[#This Row],[Площадь, кв.м]]/200)^2))-1),4)</f>
        <v>1.3675999999999999</v>
      </c>
      <c r="AD6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86" s="21">
        <v>1</v>
      </c>
      <c r="AG6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12792.217199999999</v>
      </c>
      <c r="AH686" s="34">
        <f>ROUND(Таблица1[[#This Row],[УПКС]]*Таблица1[[#This Row],[Площадь, кв.м]],2)</f>
        <v>1173046.32</v>
      </c>
      <c r="AI686" s="14">
        <f>Таблица1[[#This Row],[Кадастровая стоимость, руб]]/Таблица1[[#This Row],[Действ. КС]]</f>
        <v>1.0897009361879981</v>
      </c>
      <c r="AJ686" s="20" t="s">
        <v>3996</v>
      </c>
      <c r="AK686" s="20" t="s">
        <v>3997</v>
      </c>
      <c r="AL686" s="20" t="s">
        <v>3998</v>
      </c>
      <c r="AM686" s="8" t="s">
        <v>3984</v>
      </c>
      <c r="AN686" s="8" t="s">
        <v>4036</v>
      </c>
      <c r="AO686" s="46" t="s">
        <v>4013</v>
      </c>
    </row>
    <row r="687" spans="1:41" x14ac:dyDescent="0.25">
      <c r="A687" s="1" t="s">
        <v>1089</v>
      </c>
      <c r="B687" s="1" t="s">
        <v>8</v>
      </c>
      <c r="C687" s="1" t="s">
        <v>3981</v>
      </c>
      <c r="D687" s="1" t="s">
        <v>1296</v>
      </c>
      <c r="E687" s="16">
        <v>204002000000</v>
      </c>
      <c r="F687" s="16" t="s">
        <v>1005</v>
      </c>
      <c r="G687" s="8" t="s">
        <v>201</v>
      </c>
      <c r="H687" s="1">
        <v>2</v>
      </c>
      <c r="I687" s="1" t="s">
        <v>1351</v>
      </c>
      <c r="J687" s="1">
        <v>202</v>
      </c>
      <c r="K687" s="1" t="s">
        <v>1352</v>
      </c>
      <c r="L687" s="1">
        <v>61001002000</v>
      </c>
      <c r="M687" s="1" t="s">
        <v>1364</v>
      </c>
      <c r="N687" s="8">
        <v>2005</v>
      </c>
      <c r="O687" s="8">
        <v>287.7</v>
      </c>
      <c r="P687" s="8" t="s">
        <v>4009</v>
      </c>
      <c r="Q6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7" s="8" t="s">
        <v>3900</v>
      </c>
      <c r="S687" s="8" t="s">
        <v>2404</v>
      </c>
      <c r="T687" s="8" t="s">
        <v>1382</v>
      </c>
      <c r="U687" s="18"/>
      <c r="V687" s="1" t="s">
        <v>2598</v>
      </c>
      <c r="W687" s="8" t="s">
        <v>2604</v>
      </c>
      <c r="X687" s="19" t="s">
        <v>2922</v>
      </c>
      <c r="AA687" s="20">
        <v>3377367.84</v>
      </c>
      <c r="AB687" s="12">
        <f t="shared" si="10"/>
        <v>26725.06</v>
      </c>
      <c r="AC687" s="17">
        <f>ROUND(1.65586^(2*EXP(-((Таблица1[[#This Row],[Площадь, кв.м]]/200)^2))-1),4)</f>
        <v>0.68589999999999995</v>
      </c>
      <c r="AD6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687" s="21">
        <v>1</v>
      </c>
      <c r="AG6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17780.7971</v>
      </c>
      <c r="AH687" s="34">
        <f>ROUND(Таблица1[[#This Row],[УПКС]]*Таблица1[[#This Row],[Площадь, кв.м]],2)</f>
        <v>5115535.33</v>
      </c>
      <c r="AI687" s="14">
        <f>Таблица1[[#This Row],[Кадастровая стоимость, руб]]/Таблица1[[#This Row],[Действ. КС]]</f>
        <v>1.5146515192730681</v>
      </c>
      <c r="AJ687" s="20" t="s">
        <v>3996</v>
      </c>
      <c r="AK687" s="20" t="s">
        <v>3997</v>
      </c>
      <c r="AL687" s="20" t="s">
        <v>3998</v>
      </c>
      <c r="AM687" s="8" t="s">
        <v>3984</v>
      </c>
      <c r="AN687" s="8" t="s">
        <v>4036</v>
      </c>
      <c r="AO687" s="46" t="s">
        <v>4013</v>
      </c>
    </row>
    <row r="688" spans="1:41" x14ac:dyDescent="0.25">
      <c r="A688" s="1" t="s">
        <v>540</v>
      </c>
      <c r="B688" s="1" t="s">
        <v>541</v>
      </c>
      <c r="C688" s="1" t="s">
        <v>3981</v>
      </c>
      <c r="D688" s="1" t="s">
        <v>1296</v>
      </c>
      <c r="E688" s="16">
        <v>204002000000</v>
      </c>
      <c r="F688" s="16" t="s">
        <v>1005</v>
      </c>
      <c r="G688" s="8" t="s">
        <v>201</v>
      </c>
      <c r="H688" s="1">
        <v>2</v>
      </c>
      <c r="I688" s="1" t="s">
        <v>1351</v>
      </c>
      <c r="J688" s="1">
        <v>202</v>
      </c>
      <c r="K688" s="1" t="s">
        <v>1352</v>
      </c>
      <c r="L688" s="1">
        <v>61001002000</v>
      </c>
      <c r="M688" s="1" t="s">
        <v>1364</v>
      </c>
      <c r="N688" s="8">
        <v>1964</v>
      </c>
      <c r="O688" s="8">
        <v>42.5</v>
      </c>
      <c r="P688" s="8" t="s">
        <v>4009</v>
      </c>
      <c r="Q6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8" s="8" t="s">
        <v>3900</v>
      </c>
      <c r="S688" s="8" t="s">
        <v>1879</v>
      </c>
      <c r="T688" s="8" t="s">
        <v>1382</v>
      </c>
      <c r="U688" s="18"/>
      <c r="V688" s="1" t="s">
        <v>2598</v>
      </c>
      <c r="W688" s="8" t="s">
        <v>2604</v>
      </c>
      <c r="X688" s="19" t="s">
        <v>2853</v>
      </c>
      <c r="AA688" s="20">
        <v>498916</v>
      </c>
      <c r="AB688" s="12">
        <f t="shared" si="10"/>
        <v>26725.06</v>
      </c>
      <c r="AC688" s="17">
        <f>ROUND(1.65586^(2*EXP(-((Таблица1[[#This Row],[Площадь, кв.м]]/200)^2))-1),4)</f>
        <v>1.5837000000000001</v>
      </c>
      <c r="AD6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688" s="21">
        <v>1</v>
      </c>
      <c r="AG6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15660.056699999999</v>
      </c>
      <c r="AH688" s="34">
        <f>ROUND(Таблица1[[#This Row],[УПКС]]*Таблица1[[#This Row],[Площадь, кв.м]],2)</f>
        <v>665552.41</v>
      </c>
      <c r="AI688" s="14">
        <f>Таблица1[[#This Row],[Кадастровая стоимость, руб]]/Таблица1[[#This Row],[Действ. КС]]</f>
        <v>1.3339969253341244</v>
      </c>
      <c r="AJ688" s="20" t="s">
        <v>3996</v>
      </c>
      <c r="AK688" s="20" t="s">
        <v>3997</v>
      </c>
      <c r="AL688" s="20" t="s">
        <v>3998</v>
      </c>
      <c r="AM688" s="8" t="s">
        <v>3984</v>
      </c>
      <c r="AN688" s="8" t="s">
        <v>4036</v>
      </c>
      <c r="AO688" s="46" t="s">
        <v>4013</v>
      </c>
    </row>
    <row r="689" spans="1:41" x14ac:dyDescent="0.25">
      <c r="A689" s="1" t="s">
        <v>726</v>
      </c>
      <c r="B689" s="1" t="s">
        <v>19</v>
      </c>
      <c r="C689" s="1" t="s">
        <v>3981</v>
      </c>
      <c r="D689" s="1" t="s">
        <v>1296</v>
      </c>
      <c r="E689" s="16">
        <v>204002000000</v>
      </c>
      <c r="F689" s="16" t="s">
        <v>1005</v>
      </c>
      <c r="G689" s="8" t="s">
        <v>201</v>
      </c>
      <c r="H689" s="1">
        <v>2</v>
      </c>
      <c r="I689" s="1" t="s">
        <v>1351</v>
      </c>
      <c r="J689" s="1">
        <v>202</v>
      </c>
      <c r="K689" s="1" t="s">
        <v>1352</v>
      </c>
      <c r="L689" s="1">
        <v>61001002000</v>
      </c>
      <c r="M689" s="1" t="s">
        <v>1364</v>
      </c>
      <c r="N689" s="8">
        <v>1977</v>
      </c>
      <c r="O689" s="8">
        <v>68.8</v>
      </c>
      <c r="P689" s="8" t="s">
        <v>4009</v>
      </c>
      <c r="Q6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89" s="8" t="s">
        <v>3909</v>
      </c>
      <c r="S689" s="8" t="s">
        <v>2054</v>
      </c>
      <c r="T689" s="8" t="s">
        <v>1382</v>
      </c>
      <c r="V689" s="1" t="s">
        <v>2598</v>
      </c>
      <c r="W689" s="8" t="s">
        <v>2625</v>
      </c>
      <c r="X689" s="19" t="s">
        <v>2732</v>
      </c>
      <c r="AA689" s="20">
        <v>807656.95999999996</v>
      </c>
      <c r="AB689" s="12">
        <f t="shared" si="10"/>
        <v>26725.06</v>
      </c>
      <c r="AC689" s="17">
        <f>ROUND(1.65586^(2*EXP(-((Таблица1[[#This Row],[Площадь, кв.м]]/200)^2))-1),4)</f>
        <v>1.4796</v>
      </c>
      <c r="AD6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0.55000000000000004</v>
      </c>
      <c r="AF689" s="21">
        <v>1</v>
      </c>
      <c r="AG6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21748.319299999999</v>
      </c>
      <c r="AH689" s="34">
        <f>ROUND(Таблица1[[#This Row],[УПКС]]*Таблица1[[#This Row],[Площадь, кв.м]],2)</f>
        <v>1496284.37</v>
      </c>
      <c r="AI689" s="14">
        <f>Таблица1[[#This Row],[Кадастровая стоимость, руб]]/Таблица1[[#This Row],[Действ. КС]]</f>
        <v>1.8526236312010487</v>
      </c>
      <c r="AJ689" s="20" t="s">
        <v>3996</v>
      </c>
      <c r="AK689" s="20" t="s">
        <v>3997</v>
      </c>
      <c r="AL689" s="20" t="s">
        <v>3998</v>
      </c>
      <c r="AM689" s="8" t="s">
        <v>3984</v>
      </c>
      <c r="AN689" s="8" t="s">
        <v>4036</v>
      </c>
      <c r="AO689" s="46" t="s">
        <v>4013</v>
      </c>
    </row>
    <row r="690" spans="1:41" x14ac:dyDescent="0.25">
      <c r="A690" s="1" t="s">
        <v>788</v>
      </c>
      <c r="B690" s="1" t="s">
        <v>17</v>
      </c>
      <c r="C690" s="1" t="s">
        <v>3981</v>
      </c>
      <c r="D690" s="1" t="s">
        <v>1296</v>
      </c>
      <c r="E690" s="16">
        <v>204002000000</v>
      </c>
      <c r="F690" s="16" t="s">
        <v>1005</v>
      </c>
      <c r="G690" s="8" t="s">
        <v>201</v>
      </c>
      <c r="H690" s="1">
        <v>2</v>
      </c>
      <c r="I690" s="1" t="s">
        <v>1351</v>
      </c>
      <c r="J690" s="1">
        <v>202</v>
      </c>
      <c r="K690" s="1" t="s">
        <v>1352</v>
      </c>
      <c r="L690" s="1">
        <v>61001002001</v>
      </c>
      <c r="M690" s="1" t="s">
        <v>1363</v>
      </c>
      <c r="N690" s="8">
        <v>1934</v>
      </c>
      <c r="O690" s="8">
        <v>77</v>
      </c>
      <c r="P690" s="8" t="s">
        <v>4009</v>
      </c>
      <c r="Q6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0" s="8" t="s">
        <v>3909</v>
      </c>
      <c r="S690" s="8" t="s">
        <v>2115</v>
      </c>
      <c r="T690" s="8" t="s">
        <v>1382</v>
      </c>
      <c r="U690" s="18"/>
      <c r="V690" s="1" t="s">
        <v>2598</v>
      </c>
      <c r="W690" s="8" t="s">
        <v>2625</v>
      </c>
      <c r="X690" s="19" t="s">
        <v>2753</v>
      </c>
      <c r="AA690" s="20">
        <v>903918.4</v>
      </c>
      <c r="AB690" s="12">
        <f t="shared" si="10"/>
        <v>26725.06</v>
      </c>
      <c r="AC690" s="17">
        <f>ROUND(1.65586^(2*EXP(-((Таблица1[[#This Row],[Площадь, кв.м]]/200)^2))-1),4)</f>
        <v>1.4410000000000001</v>
      </c>
      <c r="AD6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90" s="21">
        <v>1</v>
      </c>
      <c r="AG6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11553.243399999999</v>
      </c>
      <c r="AH690" s="34">
        <f>ROUND(Таблица1[[#This Row],[УПКС]]*Таблица1[[#This Row],[Площадь, кв.м]],2)</f>
        <v>889599.74</v>
      </c>
      <c r="AI690" s="14">
        <f>Таблица1[[#This Row],[Кадастровая стоимость, руб]]/Таблица1[[#This Row],[Действ. КС]]</f>
        <v>0.98415934447180187</v>
      </c>
      <c r="AJ690" s="20" t="s">
        <v>3996</v>
      </c>
      <c r="AK690" s="20" t="s">
        <v>3997</v>
      </c>
      <c r="AL690" s="20" t="s">
        <v>3998</v>
      </c>
      <c r="AM690" s="8" t="s">
        <v>3984</v>
      </c>
      <c r="AN690" s="8" t="s">
        <v>4036</v>
      </c>
      <c r="AO690" s="46" t="s">
        <v>4013</v>
      </c>
    </row>
    <row r="691" spans="1:41" x14ac:dyDescent="0.25">
      <c r="A691" s="1" t="s">
        <v>222</v>
      </c>
      <c r="B691" s="1" t="s">
        <v>17</v>
      </c>
      <c r="C691" s="1" t="s">
        <v>3981</v>
      </c>
      <c r="D691" s="1" t="s">
        <v>1296</v>
      </c>
      <c r="E691" s="16">
        <v>204002000000</v>
      </c>
      <c r="F691" s="16" t="s">
        <v>1005</v>
      </c>
      <c r="G691" s="8" t="s">
        <v>201</v>
      </c>
      <c r="H691" s="1">
        <v>2</v>
      </c>
      <c r="I691" s="1" t="s">
        <v>1351</v>
      </c>
      <c r="J691" s="1">
        <v>202</v>
      </c>
      <c r="K691" s="1" t="s">
        <v>1352</v>
      </c>
      <c r="L691" s="1">
        <v>61001003000</v>
      </c>
      <c r="M691" s="1" t="s">
        <v>1359</v>
      </c>
      <c r="N691" s="8">
        <v>2012</v>
      </c>
      <c r="O691" s="8">
        <v>130.6</v>
      </c>
      <c r="P691" s="8" t="s">
        <v>4009</v>
      </c>
      <c r="Q6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1" s="8" t="s">
        <v>3909</v>
      </c>
      <c r="S691" s="8" t="s">
        <v>1574</v>
      </c>
      <c r="T691" s="8" t="s">
        <v>1382</v>
      </c>
      <c r="V691" s="1" t="s">
        <v>2598</v>
      </c>
      <c r="W691" s="8" t="s">
        <v>2625</v>
      </c>
      <c r="X691" s="19" t="s">
        <v>2699</v>
      </c>
      <c r="AA691" s="20">
        <v>1533139.52</v>
      </c>
      <c r="AB691" s="12">
        <f t="shared" si="10"/>
        <v>26725.06</v>
      </c>
      <c r="AC691" s="17">
        <f>ROUND(1.65586^(2*EXP(-((Таблица1[[#This Row],[Площадь, кв.м]]/200)^2))-1),4)</f>
        <v>1.1667000000000001</v>
      </c>
      <c r="AD6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91" s="21">
        <v>1</v>
      </c>
      <c r="AG6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31180.127499999999</v>
      </c>
      <c r="AH691" s="34">
        <f>ROUND(Таблица1[[#This Row],[УПКС]]*Таблица1[[#This Row],[Площадь, кв.м]],2)</f>
        <v>4072124.65</v>
      </c>
      <c r="AI691" s="14">
        <f>Таблица1[[#This Row],[Кадастровая стоимость, руб]]/Таблица1[[#This Row],[Действ. КС]]</f>
        <v>2.6560691945374937</v>
      </c>
      <c r="AJ691" s="20" t="s">
        <v>3996</v>
      </c>
      <c r="AK691" s="20" t="s">
        <v>3997</v>
      </c>
      <c r="AL691" s="20" t="s">
        <v>3998</v>
      </c>
      <c r="AM691" s="8" t="s">
        <v>3984</v>
      </c>
      <c r="AN691" s="8" t="s">
        <v>4036</v>
      </c>
      <c r="AO691" s="46" t="s">
        <v>4013</v>
      </c>
    </row>
    <row r="692" spans="1:41" x14ac:dyDescent="0.25">
      <c r="A692" s="1" t="s">
        <v>156</v>
      </c>
      <c r="B692" s="1" t="s">
        <v>17</v>
      </c>
      <c r="C692" s="1" t="s">
        <v>3981</v>
      </c>
      <c r="D692" s="1" t="s">
        <v>1296</v>
      </c>
      <c r="E692" s="16">
        <v>204002000000</v>
      </c>
      <c r="F692" s="16" t="s">
        <v>1005</v>
      </c>
      <c r="G692" s="8" t="s">
        <v>201</v>
      </c>
      <c r="H692" s="1">
        <v>2</v>
      </c>
      <c r="I692" s="1" t="s">
        <v>1351</v>
      </c>
      <c r="J692" s="1">
        <v>202</v>
      </c>
      <c r="K692" s="1" t="s">
        <v>1352</v>
      </c>
      <c r="L692" s="1">
        <v>61001006000</v>
      </c>
      <c r="M692" s="1" t="s">
        <v>1369</v>
      </c>
      <c r="N692" s="8">
        <v>2012</v>
      </c>
      <c r="O692" s="8">
        <v>90.2</v>
      </c>
      <c r="P692" s="8" t="s">
        <v>4009</v>
      </c>
      <c r="Q6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2" s="8" t="s">
        <v>3900</v>
      </c>
      <c r="S692" s="8" t="s">
        <v>1511</v>
      </c>
      <c r="T692" s="8" t="s">
        <v>1382</v>
      </c>
      <c r="U692" s="18"/>
      <c r="V692" s="1" t="s">
        <v>2598</v>
      </c>
      <c r="W692" s="8" t="s">
        <v>2604</v>
      </c>
      <c r="X692" s="19" t="s">
        <v>2751</v>
      </c>
      <c r="AA692" s="20">
        <v>1058875.8400000001</v>
      </c>
      <c r="AB692" s="12">
        <f t="shared" si="10"/>
        <v>26725.06</v>
      </c>
      <c r="AC692" s="17">
        <f>ROUND(1.65586^(2*EXP(-((Таблица1[[#This Row],[Площадь, кв.м]]/200)^2))-1),4)</f>
        <v>1.3753</v>
      </c>
      <c r="AD6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92" s="21">
        <v>1</v>
      </c>
      <c r="AG6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36754.974999999999</v>
      </c>
      <c r="AH692" s="34">
        <f>ROUND(Таблица1[[#This Row],[УПКС]]*Таблица1[[#This Row],[Площадь, кв.м]],2)</f>
        <v>3315298.75</v>
      </c>
      <c r="AI692" s="14">
        <f>Таблица1[[#This Row],[Кадастровая стоимость, руб]]/Таблица1[[#This Row],[Действ. КС]]</f>
        <v>3.1309608027320746</v>
      </c>
      <c r="AJ692" s="20" t="s">
        <v>3996</v>
      </c>
      <c r="AK692" s="20" t="s">
        <v>3997</v>
      </c>
      <c r="AL692" s="20" t="s">
        <v>3998</v>
      </c>
      <c r="AM692" s="8" t="s">
        <v>3984</v>
      </c>
      <c r="AN692" s="8" t="s">
        <v>4036</v>
      </c>
      <c r="AO692" s="46" t="s">
        <v>4013</v>
      </c>
    </row>
    <row r="693" spans="1:41" x14ac:dyDescent="0.25">
      <c r="A693" s="1" t="s">
        <v>495</v>
      </c>
      <c r="B693" s="1" t="s">
        <v>10</v>
      </c>
      <c r="C693" s="1" t="s">
        <v>3981</v>
      </c>
      <c r="D693" s="1" t="s">
        <v>1296</v>
      </c>
      <c r="E693" s="16">
        <v>204002000000</v>
      </c>
      <c r="F693" s="16" t="s">
        <v>1005</v>
      </c>
      <c r="G693" s="8" t="s">
        <v>201</v>
      </c>
      <c r="H693" s="1">
        <v>2</v>
      </c>
      <c r="I693" s="1" t="s">
        <v>1351</v>
      </c>
      <c r="J693" s="1">
        <v>202</v>
      </c>
      <c r="K693" s="1" t="s">
        <v>1352</v>
      </c>
      <c r="L693" s="1">
        <v>61001002001</v>
      </c>
      <c r="M693" s="1" t="s">
        <v>1363</v>
      </c>
      <c r="N693" s="8">
        <v>1941</v>
      </c>
      <c r="O693" s="8">
        <v>33</v>
      </c>
      <c r="P693" s="8" t="s">
        <v>4009</v>
      </c>
      <c r="Q6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3" s="8" t="s">
        <v>3900</v>
      </c>
      <c r="S693" s="8" t="s">
        <v>1836</v>
      </c>
      <c r="T693" s="8" t="s">
        <v>1382</v>
      </c>
      <c r="U693" s="18"/>
      <c r="V693" s="1" t="s">
        <v>2598</v>
      </c>
      <c r="W693" s="8" t="s">
        <v>2604</v>
      </c>
      <c r="X693" s="19" t="s">
        <v>2839</v>
      </c>
      <c r="AA693" s="20">
        <v>387393.6</v>
      </c>
      <c r="AB693" s="12">
        <f t="shared" si="10"/>
        <v>26725.06</v>
      </c>
      <c r="AC693" s="17">
        <f>ROUND(1.65586^(2*EXP(-((Таблица1[[#This Row],[Площадь, кв.м]]/200)^2))-1),4)</f>
        <v>1.6115999999999999</v>
      </c>
      <c r="AD6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93" s="21">
        <v>1</v>
      </c>
      <c r="AG6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12921.031999999999</v>
      </c>
      <c r="AH693" s="34">
        <f>ROUND(Таблица1[[#This Row],[УПКС]]*Таблица1[[#This Row],[Площадь, кв.м]],2)</f>
        <v>426394.06</v>
      </c>
      <c r="AI693" s="14">
        <f>Таблица1[[#This Row],[Кадастровая стоимость, руб]]/Таблица1[[#This Row],[Действ. КС]]</f>
        <v>1.1006739915166384</v>
      </c>
      <c r="AJ693" s="20" t="s">
        <v>3996</v>
      </c>
      <c r="AK693" s="20" t="s">
        <v>3997</v>
      </c>
      <c r="AL693" s="20" t="s">
        <v>3998</v>
      </c>
      <c r="AM693" s="8" t="s">
        <v>3984</v>
      </c>
      <c r="AN693" s="8" t="s">
        <v>4036</v>
      </c>
      <c r="AO693" s="46" t="s">
        <v>4013</v>
      </c>
    </row>
    <row r="694" spans="1:41" x14ac:dyDescent="0.25">
      <c r="A694" s="1" t="s">
        <v>835</v>
      </c>
      <c r="B694" s="1" t="s">
        <v>134</v>
      </c>
      <c r="C694" s="1" t="s">
        <v>3981</v>
      </c>
      <c r="D694" s="1" t="s">
        <v>1296</v>
      </c>
      <c r="E694" s="16">
        <v>204002000000</v>
      </c>
      <c r="F694" s="16" t="s">
        <v>1005</v>
      </c>
      <c r="G694" s="8" t="s">
        <v>201</v>
      </c>
      <c r="H694" s="1">
        <v>2</v>
      </c>
      <c r="I694" s="1" t="s">
        <v>1351</v>
      </c>
      <c r="J694" s="1">
        <v>202</v>
      </c>
      <c r="K694" s="1" t="s">
        <v>1352</v>
      </c>
      <c r="L694" s="1">
        <v>61001002000</v>
      </c>
      <c r="M694" s="1" t="s">
        <v>1364</v>
      </c>
      <c r="N694" s="8">
        <v>2002</v>
      </c>
      <c r="O694" s="8">
        <v>86.4</v>
      </c>
      <c r="P694" s="8" t="s">
        <v>4009</v>
      </c>
      <c r="Q6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4" s="8" t="s">
        <v>3909</v>
      </c>
      <c r="S694" s="8" t="s">
        <v>2157</v>
      </c>
      <c r="T694" s="8" t="s">
        <v>1382</v>
      </c>
      <c r="V694" s="1" t="s">
        <v>2598</v>
      </c>
      <c r="W694" s="8" t="s">
        <v>2625</v>
      </c>
      <c r="X694" s="19" t="s">
        <v>2731</v>
      </c>
      <c r="AA694" s="20">
        <v>1014266.88</v>
      </c>
      <c r="AB694" s="12">
        <f t="shared" si="10"/>
        <v>26725.06</v>
      </c>
      <c r="AC694" s="17">
        <f>ROUND(1.65586^(2*EXP(-((Таблица1[[#This Row],[Площадь, кв.м]]/200)^2))-1),4)</f>
        <v>1.3946000000000001</v>
      </c>
      <c r="AD6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694" s="21">
        <v>1</v>
      </c>
      <c r="AG6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35407.230199999998</v>
      </c>
      <c r="AH694" s="34">
        <f>ROUND(Таблица1[[#This Row],[УПКС]]*Таблица1[[#This Row],[Площадь, кв.м]],2)</f>
        <v>3059184.69</v>
      </c>
      <c r="AI694" s="14">
        <f>Таблица1[[#This Row],[Кадастровая стоимость, руб]]/Таблица1[[#This Row],[Действ. КС]]</f>
        <v>3.0161535886886104</v>
      </c>
      <c r="AJ694" s="20" t="s">
        <v>3996</v>
      </c>
      <c r="AK694" s="20" t="s">
        <v>3997</v>
      </c>
      <c r="AL694" s="20" t="s">
        <v>3998</v>
      </c>
      <c r="AM694" s="8" t="s">
        <v>3984</v>
      </c>
      <c r="AN694" s="8" t="s">
        <v>4036</v>
      </c>
      <c r="AO694" s="46" t="s">
        <v>4013</v>
      </c>
    </row>
    <row r="695" spans="1:41" x14ac:dyDescent="0.25">
      <c r="A695" s="1" t="s">
        <v>517</v>
      </c>
      <c r="B695" s="1" t="s">
        <v>134</v>
      </c>
      <c r="C695" s="1" t="s">
        <v>3981</v>
      </c>
      <c r="D695" s="1" t="s">
        <v>1296</v>
      </c>
      <c r="E695" s="16">
        <v>204002000000</v>
      </c>
      <c r="F695" s="16" t="s">
        <v>1005</v>
      </c>
      <c r="G695" s="8" t="s">
        <v>201</v>
      </c>
      <c r="H695" s="1">
        <v>2</v>
      </c>
      <c r="I695" s="1" t="s">
        <v>1351</v>
      </c>
      <c r="J695" s="1">
        <v>202</v>
      </c>
      <c r="K695" s="1" t="s">
        <v>1352</v>
      </c>
      <c r="L695" s="1">
        <v>61001002000</v>
      </c>
      <c r="M695" s="1" t="s">
        <v>1364</v>
      </c>
      <c r="N695" s="8">
        <v>1960</v>
      </c>
      <c r="O695" s="8">
        <v>38.4</v>
      </c>
      <c r="P695" s="8" t="s">
        <v>4009</v>
      </c>
      <c r="Q6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5" s="8" t="s">
        <v>3900</v>
      </c>
      <c r="S695" s="8" t="s">
        <v>1857</v>
      </c>
      <c r="T695" s="8" t="s">
        <v>1382</v>
      </c>
      <c r="V695" s="1" t="s">
        <v>2598</v>
      </c>
      <c r="W695" s="8" t="s">
        <v>2604</v>
      </c>
      <c r="X695" s="19" t="s">
        <v>2847</v>
      </c>
      <c r="AA695" s="20">
        <v>450785.28000000003</v>
      </c>
      <c r="AB695" s="12">
        <f t="shared" si="10"/>
        <v>26725.06</v>
      </c>
      <c r="AC695" s="17">
        <f>ROUND(1.65586^(2*EXP(-((Таблица1[[#This Row],[Площадь, кв.м]]/200)^2))-1),4)</f>
        <v>1.5965</v>
      </c>
      <c r="AD6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695" s="21">
        <v>1</v>
      </c>
      <c r="AG6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14933.295400000001</v>
      </c>
      <c r="AH695" s="34">
        <f>ROUND(Таблица1[[#This Row],[УПКС]]*Таблица1[[#This Row],[Площадь, кв.м]],2)</f>
        <v>573438.54</v>
      </c>
      <c r="AI695" s="14">
        <f>Таблица1[[#This Row],[Кадастровая стоимость, руб]]/Таблица1[[#This Row],[Действ. КС]]</f>
        <v>1.2720879883211804</v>
      </c>
      <c r="AJ695" s="20" t="s">
        <v>3996</v>
      </c>
      <c r="AK695" s="20" t="s">
        <v>3997</v>
      </c>
      <c r="AL695" s="20" t="s">
        <v>3998</v>
      </c>
      <c r="AM695" s="8" t="s">
        <v>3984</v>
      </c>
      <c r="AN695" s="8" t="s">
        <v>4036</v>
      </c>
      <c r="AO695" s="46" t="s">
        <v>4013</v>
      </c>
    </row>
    <row r="696" spans="1:41" x14ac:dyDescent="0.25">
      <c r="A696" s="1" t="s">
        <v>1117</v>
      </c>
      <c r="B696" s="1" t="s">
        <v>134</v>
      </c>
      <c r="C696" s="1" t="s">
        <v>3981</v>
      </c>
      <c r="D696" s="1" t="s">
        <v>1296</v>
      </c>
      <c r="E696" s="16">
        <v>204002000000</v>
      </c>
      <c r="F696" s="16" t="s">
        <v>1005</v>
      </c>
      <c r="G696" s="8" t="s">
        <v>201</v>
      </c>
      <c r="H696" s="1">
        <v>2</v>
      </c>
      <c r="I696" s="1" t="s">
        <v>1351</v>
      </c>
      <c r="J696" s="1">
        <v>202</v>
      </c>
      <c r="K696" s="1" t="s">
        <v>1352</v>
      </c>
      <c r="L696" s="1">
        <v>61001002002</v>
      </c>
      <c r="M696" s="1" t="s">
        <v>1365</v>
      </c>
      <c r="N696" s="8">
        <v>1970</v>
      </c>
      <c r="O696" s="8">
        <v>53.3</v>
      </c>
      <c r="P696" s="8" t="s">
        <v>4009</v>
      </c>
      <c r="Q6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6" s="8" t="s">
        <v>3900</v>
      </c>
      <c r="S696" s="8" t="s">
        <v>1857</v>
      </c>
      <c r="T696" s="8" t="s">
        <v>1382</v>
      </c>
      <c r="V696" s="1" t="s">
        <v>2598</v>
      </c>
      <c r="W696" s="8" t="s">
        <v>2604</v>
      </c>
      <c r="X696" s="19" t="s">
        <v>2847</v>
      </c>
      <c r="AA696" s="20">
        <v>625699.36</v>
      </c>
      <c r="AB696" s="12">
        <f t="shared" si="10"/>
        <v>26725.06</v>
      </c>
      <c r="AC696" s="17">
        <f>ROUND(1.65586^(2*EXP(-((Таблица1[[#This Row],[Площадь, кв.м]]/200)^2))-1),4)</f>
        <v>1.5451999999999999</v>
      </c>
      <c r="AD6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696" s="21">
        <v>1</v>
      </c>
      <c r="AG6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16518.2251</v>
      </c>
      <c r="AH696" s="34">
        <f>ROUND(Таблица1[[#This Row],[УПКС]]*Таблица1[[#This Row],[Площадь, кв.м]],2)</f>
        <v>880421.4</v>
      </c>
      <c r="AI696" s="14">
        <f>Таблица1[[#This Row],[Кадастровая стоимость, руб]]/Таблица1[[#This Row],[Действ. КС]]</f>
        <v>1.4070997291734484</v>
      </c>
      <c r="AJ696" s="20" t="s">
        <v>3996</v>
      </c>
      <c r="AK696" s="20" t="s">
        <v>3997</v>
      </c>
      <c r="AL696" s="20" t="s">
        <v>3998</v>
      </c>
      <c r="AM696" s="8" t="s">
        <v>3984</v>
      </c>
      <c r="AN696" s="8" t="s">
        <v>4036</v>
      </c>
      <c r="AO696" s="46" t="s">
        <v>4013</v>
      </c>
    </row>
    <row r="697" spans="1:41" x14ac:dyDescent="0.25">
      <c r="A697" s="1" t="s">
        <v>132</v>
      </c>
      <c r="B697" s="1" t="s">
        <v>56</v>
      </c>
      <c r="C697" s="1" t="s">
        <v>3981</v>
      </c>
      <c r="D697" s="1" t="s">
        <v>1296</v>
      </c>
      <c r="E697" s="16">
        <v>204002000000</v>
      </c>
      <c r="F697" s="16" t="s">
        <v>1005</v>
      </c>
      <c r="G697" s="8" t="s">
        <v>201</v>
      </c>
      <c r="H697" s="1">
        <v>2</v>
      </c>
      <c r="I697" s="1" t="s">
        <v>1351</v>
      </c>
      <c r="J697" s="1">
        <v>202</v>
      </c>
      <c r="K697" s="1" t="s">
        <v>1352</v>
      </c>
      <c r="L697" s="1">
        <v>61001005000</v>
      </c>
      <c r="M697" s="1" t="s">
        <v>1358</v>
      </c>
      <c r="N697" s="8">
        <v>1932</v>
      </c>
      <c r="O697" s="8">
        <v>43.2</v>
      </c>
      <c r="P697" s="8" t="s">
        <v>4009</v>
      </c>
      <c r="Q6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7" s="8" t="s">
        <v>3900</v>
      </c>
      <c r="S697" s="8" t="s">
        <v>1491</v>
      </c>
      <c r="T697" s="8" t="s">
        <v>1382</v>
      </c>
      <c r="U697" s="18"/>
      <c r="V697" s="1" t="s">
        <v>2598</v>
      </c>
      <c r="W697" s="8" t="s">
        <v>2604</v>
      </c>
      <c r="X697" s="19" t="s">
        <v>2741</v>
      </c>
      <c r="AA697" s="20">
        <v>507133.44</v>
      </c>
      <c r="AB697" s="12">
        <f t="shared" si="10"/>
        <v>26725.06</v>
      </c>
      <c r="AC697" s="17">
        <f>ROUND(1.65586^(2*EXP(-((Таблица1[[#This Row],[Площадь, кв.м]]/200)^2))-1),4)</f>
        <v>1.5814999999999999</v>
      </c>
      <c r="AD6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697" s="21">
        <v>1</v>
      </c>
      <c r="AG6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12679.7047</v>
      </c>
      <c r="AH697" s="34">
        <f>ROUND(Таблица1[[#This Row],[УПКС]]*Таблица1[[#This Row],[Площадь, кв.м]],2)</f>
        <v>547763.24</v>
      </c>
      <c r="AI697" s="14">
        <f>Таблица1[[#This Row],[Кадастровая стоимость, руб]]/Таблица1[[#This Row],[Действ. КС]]</f>
        <v>1.0801165862775683</v>
      </c>
      <c r="AJ697" s="20" t="s">
        <v>3996</v>
      </c>
      <c r="AK697" s="20" t="s">
        <v>3997</v>
      </c>
      <c r="AL697" s="20" t="s">
        <v>3998</v>
      </c>
      <c r="AM697" s="8" t="s">
        <v>3984</v>
      </c>
      <c r="AN697" s="8" t="s">
        <v>4036</v>
      </c>
      <c r="AO697" s="46" t="s">
        <v>4013</v>
      </c>
    </row>
    <row r="698" spans="1:41" x14ac:dyDescent="0.25">
      <c r="A698" s="1" t="s">
        <v>439</v>
      </c>
      <c r="B698" s="1" t="s">
        <v>8</v>
      </c>
      <c r="C698" s="1" t="s">
        <v>3981</v>
      </c>
      <c r="D698" s="1" t="s">
        <v>1296</v>
      </c>
      <c r="E698" s="16">
        <v>204002000000</v>
      </c>
      <c r="F698" s="16" t="s">
        <v>1005</v>
      </c>
      <c r="G698" s="8" t="s">
        <v>201</v>
      </c>
      <c r="H698" s="1">
        <v>2</v>
      </c>
      <c r="I698" s="1" t="s">
        <v>1351</v>
      </c>
      <c r="J698" s="1">
        <v>202</v>
      </c>
      <c r="K698" s="1" t="s">
        <v>1352</v>
      </c>
      <c r="L698" s="1">
        <v>61001003000</v>
      </c>
      <c r="M698" s="1" t="s">
        <v>1359</v>
      </c>
      <c r="N698" s="8">
        <v>2015</v>
      </c>
      <c r="O698" s="8">
        <v>544.6</v>
      </c>
      <c r="P698" s="8" t="s">
        <v>4009</v>
      </c>
      <c r="Q6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8" s="8" t="s">
        <v>3900</v>
      </c>
      <c r="S698" s="8" t="s">
        <v>1784</v>
      </c>
      <c r="T698" s="8" t="s">
        <v>1382</v>
      </c>
      <c r="U698" s="18"/>
      <c r="V698" s="1" t="s">
        <v>2598</v>
      </c>
      <c r="W698" s="8" t="s">
        <v>2604</v>
      </c>
      <c r="X698" s="19" t="s">
        <v>2823</v>
      </c>
      <c r="AA698" s="20">
        <v>6393168.3200000003</v>
      </c>
      <c r="AB698" s="12">
        <f t="shared" si="10"/>
        <v>26725.06</v>
      </c>
      <c r="AC698" s="17">
        <f>ROUND(1.65586^(2*EXP(-((Таблица1[[#This Row],[Площадь, кв.м]]/200)^2))-1),4)</f>
        <v>0.60429999999999995</v>
      </c>
      <c r="AD6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98" s="21">
        <v>1</v>
      </c>
      <c r="AG6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16149.953799999999</v>
      </c>
      <c r="AH698" s="34">
        <f>ROUND(Таблица1[[#This Row],[УПКС]]*Таблица1[[#This Row],[Площадь, кв.м]],2)</f>
        <v>8795264.8399999999</v>
      </c>
      <c r="AI698" s="14">
        <f>Таблица1[[#This Row],[Кадастровая стоимость, руб]]/Таблица1[[#This Row],[Действ. КС]]</f>
        <v>1.3757286528004318</v>
      </c>
      <c r="AJ698" s="20" t="s">
        <v>3996</v>
      </c>
      <c r="AK698" s="20" t="s">
        <v>3997</v>
      </c>
      <c r="AL698" s="20" t="s">
        <v>3998</v>
      </c>
      <c r="AM698" s="8" t="s">
        <v>3984</v>
      </c>
      <c r="AN698" s="8" t="s">
        <v>4036</v>
      </c>
      <c r="AO698" s="46" t="s">
        <v>4013</v>
      </c>
    </row>
    <row r="699" spans="1:41" x14ac:dyDescent="0.25">
      <c r="A699" s="1" t="s">
        <v>199</v>
      </c>
      <c r="B699" s="1" t="s">
        <v>17</v>
      </c>
      <c r="C699" s="1" t="s">
        <v>3981</v>
      </c>
      <c r="D699" s="1" t="s">
        <v>1296</v>
      </c>
      <c r="E699" s="16">
        <v>204002000000</v>
      </c>
      <c r="F699" s="16" t="s">
        <v>1005</v>
      </c>
      <c r="G699" s="8" t="s">
        <v>201</v>
      </c>
      <c r="H699" s="1">
        <v>2</v>
      </c>
      <c r="I699" s="1" t="s">
        <v>1351</v>
      </c>
      <c r="J699" s="1">
        <v>202</v>
      </c>
      <c r="K699" s="1" t="s">
        <v>1352</v>
      </c>
      <c r="L699" s="1">
        <v>61001003000</v>
      </c>
      <c r="M699" s="1" t="s">
        <v>1359</v>
      </c>
      <c r="N699" s="8">
        <v>2017</v>
      </c>
      <c r="O699" s="8">
        <v>118.4</v>
      </c>
      <c r="P699" s="8" t="s">
        <v>4009</v>
      </c>
      <c r="Q6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699" s="8" t="s">
        <v>3900</v>
      </c>
      <c r="S699" s="8" t="s">
        <v>1553</v>
      </c>
      <c r="T699" s="8" t="s">
        <v>1382</v>
      </c>
      <c r="U699" s="18"/>
      <c r="V699" s="1" t="s">
        <v>2598</v>
      </c>
      <c r="W699" s="8" t="s">
        <v>2604</v>
      </c>
      <c r="X699" s="19" t="s">
        <v>2764</v>
      </c>
      <c r="AA699" s="20">
        <v>1389921.28</v>
      </c>
      <c r="AB699" s="12">
        <f t="shared" si="10"/>
        <v>26725.06</v>
      </c>
      <c r="AC699" s="17">
        <f>ROUND(1.65586^(2*EXP(-((Таблица1[[#This Row],[Площадь, кв.м]]/200)^2))-1),4)</f>
        <v>1.2289000000000001</v>
      </c>
      <c r="AD6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6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699" s="21">
        <v>1</v>
      </c>
      <c r="AG6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32842.426200000002</v>
      </c>
      <c r="AH699" s="34">
        <f>ROUND(Таблица1[[#This Row],[УПКС]]*Таблица1[[#This Row],[Площадь, кв.м]],2)</f>
        <v>3888543.26</v>
      </c>
      <c r="AI699" s="14">
        <f>Таблица1[[#This Row],[Кадастровая стоимость, руб]]/Таблица1[[#This Row],[Действ. КС]]</f>
        <v>2.797671577486748</v>
      </c>
      <c r="AJ699" s="20" t="s">
        <v>3996</v>
      </c>
      <c r="AK699" s="20" t="s">
        <v>3997</v>
      </c>
      <c r="AL699" s="20" t="s">
        <v>3998</v>
      </c>
      <c r="AM699" s="8" t="s">
        <v>3984</v>
      </c>
      <c r="AN699" s="8" t="s">
        <v>4036</v>
      </c>
      <c r="AO699" s="46" t="s">
        <v>4013</v>
      </c>
    </row>
    <row r="700" spans="1:41" x14ac:dyDescent="0.25">
      <c r="A700" s="1" t="s">
        <v>274</v>
      </c>
      <c r="B700" s="1" t="s">
        <v>17</v>
      </c>
      <c r="C700" s="1" t="s">
        <v>3981</v>
      </c>
      <c r="D700" s="1" t="s">
        <v>1296</v>
      </c>
      <c r="E700" s="16">
        <v>204002000000</v>
      </c>
      <c r="F700" s="16" t="s">
        <v>1005</v>
      </c>
      <c r="G700" s="8" t="s">
        <v>201</v>
      </c>
      <c r="H700" s="1">
        <v>2</v>
      </c>
      <c r="I700" s="1" t="s">
        <v>1351</v>
      </c>
      <c r="J700" s="1">
        <v>202</v>
      </c>
      <c r="K700" s="1" t="s">
        <v>1352</v>
      </c>
      <c r="L700" s="1">
        <v>61001003000</v>
      </c>
      <c r="M700" s="1" t="s">
        <v>1359</v>
      </c>
      <c r="N700" s="8">
        <v>2018</v>
      </c>
      <c r="O700" s="8">
        <v>159.5</v>
      </c>
      <c r="P700" s="8" t="s">
        <v>4009</v>
      </c>
      <c r="Q7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0" s="8" t="s">
        <v>3900</v>
      </c>
      <c r="S700" s="8" t="s">
        <v>1622</v>
      </c>
      <c r="T700" s="8" t="s">
        <v>1382</v>
      </c>
      <c r="U700" s="18"/>
      <c r="V700" s="1" t="s">
        <v>2598</v>
      </c>
      <c r="W700" s="8" t="s">
        <v>2604</v>
      </c>
      <c r="X700" s="19" t="s">
        <v>2785</v>
      </c>
      <c r="AA700" s="20">
        <v>1872402.4</v>
      </c>
      <c r="AB700" s="12">
        <f t="shared" si="10"/>
        <v>26725.06</v>
      </c>
      <c r="AC700" s="17">
        <f>ROUND(1.65586^(2*EXP(-((Таблица1[[#This Row],[Площадь, кв.м]]/200)^2))-1),4)</f>
        <v>1.0301</v>
      </c>
      <c r="AD7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0" s="21">
        <v>1</v>
      </c>
      <c r="AG7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27529.4843</v>
      </c>
      <c r="AH700" s="34">
        <f>ROUND(Таблица1[[#This Row],[УПКС]]*Таблица1[[#This Row],[Площадь, кв.м]],2)</f>
        <v>4390952.75</v>
      </c>
      <c r="AI700" s="14">
        <f>Таблица1[[#This Row],[Кадастровая стоимость, руб]]/Таблица1[[#This Row],[Действ. КС]]</f>
        <v>2.3450903235330185</v>
      </c>
      <c r="AJ700" s="20" t="s">
        <v>3996</v>
      </c>
      <c r="AK700" s="20" t="s">
        <v>3997</v>
      </c>
      <c r="AL700" s="20" t="s">
        <v>3998</v>
      </c>
      <c r="AM700" s="8" t="s">
        <v>3984</v>
      </c>
      <c r="AN700" s="8" t="s">
        <v>4036</v>
      </c>
      <c r="AO700" s="46" t="s">
        <v>4013</v>
      </c>
    </row>
    <row r="701" spans="1:41" x14ac:dyDescent="0.25">
      <c r="A701" s="1" t="s">
        <v>243</v>
      </c>
      <c r="B701" s="1" t="s">
        <v>17</v>
      </c>
      <c r="C701" s="1" t="s">
        <v>3981</v>
      </c>
      <c r="D701" s="1" t="s">
        <v>1296</v>
      </c>
      <c r="E701" s="16">
        <v>204002000000</v>
      </c>
      <c r="F701" s="16" t="s">
        <v>1005</v>
      </c>
      <c r="G701" s="8" t="s">
        <v>201</v>
      </c>
      <c r="H701" s="1">
        <v>2</v>
      </c>
      <c r="I701" s="1" t="s">
        <v>1351</v>
      </c>
      <c r="J701" s="1">
        <v>202</v>
      </c>
      <c r="K701" s="1" t="s">
        <v>1352</v>
      </c>
      <c r="L701" s="1">
        <v>61001005000</v>
      </c>
      <c r="M701" s="1" t="s">
        <v>1358</v>
      </c>
      <c r="N701" s="8">
        <v>2019</v>
      </c>
      <c r="O701" s="8">
        <v>141.80000000000001</v>
      </c>
      <c r="P701" s="8" t="s">
        <v>4009</v>
      </c>
      <c r="Q7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1" s="8" t="s">
        <v>3909</v>
      </c>
      <c r="S701" s="8" t="s">
        <v>1594</v>
      </c>
      <c r="T701" s="8" t="s">
        <v>1382</v>
      </c>
      <c r="U701" s="18"/>
      <c r="V701" s="1" t="s">
        <v>2598</v>
      </c>
      <c r="W701" s="8" t="s">
        <v>2625</v>
      </c>
      <c r="X701" s="19" t="s">
        <v>2776</v>
      </c>
      <c r="AA701" s="20">
        <v>1664618.56</v>
      </c>
      <c r="AB701" s="12">
        <f t="shared" si="10"/>
        <v>26725.06</v>
      </c>
      <c r="AC701" s="17">
        <f>ROUND(1.65586^(2*EXP(-((Таблица1[[#This Row],[Площадь, кв.м]]/200)^2))-1),4)</f>
        <v>1.1115999999999999</v>
      </c>
      <c r="AD7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1" s="21">
        <v>1</v>
      </c>
      <c r="AG7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29707.576700000001</v>
      </c>
      <c r="AH701" s="34">
        <f>ROUND(Таблица1[[#This Row],[УПКС]]*Таблица1[[#This Row],[Площадь, кв.м]],2)</f>
        <v>4212534.38</v>
      </c>
      <c r="AI701" s="14">
        <f>Таблица1[[#This Row],[Кадастровая стоимость, руб]]/Таблица1[[#This Row],[Действ. КС]]</f>
        <v>2.5306304286310493</v>
      </c>
      <c r="AJ701" s="20" t="s">
        <v>3996</v>
      </c>
      <c r="AK701" s="20" t="s">
        <v>3997</v>
      </c>
      <c r="AL701" s="20" t="s">
        <v>3998</v>
      </c>
      <c r="AM701" s="8" t="s">
        <v>3984</v>
      </c>
      <c r="AN701" s="8" t="s">
        <v>4036</v>
      </c>
      <c r="AO701" s="46" t="s">
        <v>4013</v>
      </c>
    </row>
    <row r="702" spans="1:41" x14ac:dyDescent="0.25">
      <c r="A702" s="1" t="s">
        <v>953</v>
      </c>
      <c r="B702" s="1" t="s">
        <v>19</v>
      </c>
      <c r="C702" s="1" t="s">
        <v>3981</v>
      </c>
      <c r="D702" s="1" t="s">
        <v>1310</v>
      </c>
      <c r="E702" s="16">
        <v>204002000000</v>
      </c>
      <c r="F702" s="16" t="s">
        <v>1005</v>
      </c>
      <c r="G702" s="8" t="s">
        <v>201</v>
      </c>
      <c r="H702" s="1">
        <v>2</v>
      </c>
      <c r="I702" s="1" t="s">
        <v>1351</v>
      </c>
      <c r="J702" s="1">
        <v>202</v>
      </c>
      <c r="K702" s="1" t="s">
        <v>1352</v>
      </c>
      <c r="L702" s="1">
        <v>61001002000</v>
      </c>
      <c r="M702" s="1" t="s">
        <v>1364</v>
      </c>
      <c r="N702" s="8">
        <v>2013</v>
      </c>
      <c r="O702" s="8">
        <v>116.9</v>
      </c>
      <c r="P702" s="8" t="s">
        <v>4009</v>
      </c>
      <c r="Q7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2" s="8" t="s">
        <v>3959</v>
      </c>
      <c r="S702" s="8" t="s">
        <v>2271</v>
      </c>
      <c r="T702" s="8" t="s">
        <v>1382</v>
      </c>
      <c r="V702" s="1" t="s">
        <v>2596</v>
      </c>
      <c r="W702" s="8" t="s">
        <v>2637</v>
      </c>
      <c r="X702" s="19" t="s">
        <v>2698</v>
      </c>
      <c r="AA702" s="20">
        <v>3315494.42</v>
      </c>
      <c r="AB702" s="12">
        <f t="shared" si="10"/>
        <v>26725.06</v>
      </c>
      <c r="AC702" s="17">
        <f>ROUND(1.65586^(2*EXP(-((Таблица1[[#This Row],[Площадь, кв.м]]/200)^2))-1),4)</f>
        <v>1.2366999999999999</v>
      </c>
      <c r="AD7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2" s="21">
        <v>1</v>
      </c>
      <c r="AG7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33050.881699999998</v>
      </c>
      <c r="AH702" s="34">
        <f>ROUND(Таблица1[[#This Row],[УПКС]]*Таблица1[[#This Row],[Площадь, кв.м]],2)</f>
        <v>3863648.07</v>
      </c>
      <c r="AI702" s="14">
        <f>Таблица1[[#This Row],[Кадастровая стоимость, руб]]/Таблица1[[#This Row],[Действ. КС]]</f>
        <v>1.1653308920363075</v>
      </c>
      <c r="AJ702" s="20" t="s">
        <v>3996</v>
      </c>
      <c r="AK702" s="20" t="s">
        <v>3997</v>
      </c>
      <c r="AL702" s="20" t="s">
        <v>3998</v>
      </c>
      <c r="AM702" s="8" t="s">
        <v>3984</v>
      </c>
      <c r="AN702" s="8" t="s">
        <v>4036</v>
      </c>
      <c r="AO702" s="46" t="s">
        <v>4013</v>
      </c>
    </row>
    <row r="703" spans="1:41" x14ac:dyDescent="0.25">
      <c r="A703" s="1" t="s">
        <v>421</v>
      </c>
      <c r="B703" s="1" t="s">
        <v>19</v>
      </c>
      <c r="C703" s="1" t="s">
        <v>3981</v>
      </c>
      <c r="D703" s="1" t="s">
        <v>1310</v>
      </c>
      <c r="E703" s="16">
        <v>204002000000</v>
      </c>
      <c r="F703" s="16" t="s">
        <v>1005</v>
      </c>
      <c r="G703" s="8" t="s">
        <v>201</v>
      </c>
      <c r="H703" s="1">
        <v>2</v>
      </c>
      <c r="I703" s="1" t="s">
        <v>1351</v>
      </c>
      <c r="J703" s="1">
        <v>202</v>
      </c>
      <c r="K703" s="1" t="s">
        <v>1352</v>
      </c>
      <c r="L703" s="1">
        <v>61001005000</v>
      </c>
      <c r="M703" s="1" t="s">
        <v>1358</v>
      </c>
      <c r="N703" s="8">
        <v>2014</v>
      </c>
      <c r="O703" s="8">
        <v>331.9</v>
      </c>
      <c r="P703" s="8" t="s">
        <v>4009</v>
      </c>
      <c r="Q7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3" s="8" t="s">
        <v>3960</v>
      </c>
      <c r="S703" s="8" t="s">
        <v>1767</v>
      </c>
      <c r="T703" s="8" t="s">
        <v>1382</v>
      </c>
      <c r="U703" s="18"/>
      <c r="V703" s="1" t="s">
        <v>2596</v>
      </c>
      <c r="W703" s="8" t="s">
        <v>2656</v>
      </c>
      <c r="X703" s="19" t="s">
        <v>2758</v>
      </c>
      <c r="AA703" s="20">
        <v>959058.24</v>
      </c>
      <c r="AB703" s="12">
        <f t="shared" si="10"/>
        <v>26725.06</v>
      </c>
      <c r="AC703" s="17">
        <f>ROUND(1.65586^(2*EXP(-((Таблица1[[#This Row],[Площадь, кв.м]]/200)^2))-1),4)</f>
        <v>0.64400000000000002</v>
      </c>
      <c r="AD7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3" s="21">
        <v>1</v>
      </c>
      <c r="AG7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17210.938600000001</v>
      </c>
      <c r="AH703" s="34">
        <f>ROUND(Таблица1[[#This Row],[УПКС]]*Таблица1[[#This Row],[Площадь, кв.м]],2)</f>
        <v>5712310.5199999996</v>
      </c>
      <c r="AI703" s="14">
        <f>Таблица1[[#This Row],[Кадастровая стоимость, руб]]/Таблица1[[#This Row],[Действ. КС]]</f>
        <v>5.9561664576282665</v>
      </c>
      <c r="AJ703" s="20" t="s">
        <v>3996</v>
      </c>
      <c r="AK703" s="20" t="s">
        <v>3997</v>
      </c>
      <c r="AL703" s="20" t="s">
        <v>3998</v>
      </c>
      <c r="AM703" s="8" t="s">
        <v>3984</v>
      </c>
      <c r="AN703" s="8" t="s">
        <v>4036</v>
      </c>
      <c r="AO703" s="46" t="s">
        <v>4013</v>
      </c>
    </row>
    <row r="704" spans="1:41" x14ac:dyDescent="0.25">
      <c r="A704" s="1" t="s">
        <v>237</v>
      </c>
      <c r="B704" s="1" t="s">
        <v>17</v>
      </c>
      <c r="C704" s="1" t="s">
        <v>3981</v>
      </c>
      <c r="D704" s="1" t="s">
        <v>1310</v>
      </c>
      <c r="E704" s="16">
        <v>204002000000</v>
      </c>
      <c r="F704" s="16" t="s">
        <v>1005</v>
      </c>
      <c r="G704" s="8" t="s">
        <v>201</v>
      </c>
      <c r="H704" s="1">
        <v>2</v>
      </c>
      <c r="I704" s="1" t="s">
        <v>1351</v>
      </c>
      <c r="J704" s="1">
        <v>202</v>
      </c>
      <c r="K704" s="1" t="s">
        <v>1352</v>
      </c>
      <c r="L704" s="1">
        <v>61001003000</v>
      </c>
      <c r="M704" s="1" t="s">
        <v>1359</v>
      </c>
      <c r="N704" s="8">
        <v>2014</v>
      </c>
      <c r="O704" s="8">
        <v>140.19999999999999</v>
      </c>
      <c r="P704" s="8" t="s">
        <v>4009</v>
      </c>
      <c r="Q7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4" s="8" t="s">
        <v>3901</v>
      </c>
      <c r="S704" s="8" t="s">
        <v>1588</v>
      </c>
      <c r="T704" s="8" t="s">
        <v>1382</v>
      </c>
      <c r="V704" s="1" t="s">
        <v>2596</v>
      </c>
      <c r="W704" s="8" t="s">
        <v>2649</v>
      </c>
      <c r="X704" s="19" t="s">
        <v>2688</v>
      </c>
      <c r="AA704" s="20">
        <v>3976324.36</v>
      </c>
      <c r="AB704" s="12">
        <f t="shared" si="10"/>
        <v>26725.06</v>
      </c>
      <c r="AC704" s="17">
        <f>ROUND(1.65586^(2*EXP(-((Таблица1[[#This Row],[Площадь, кв.м]]/200)^2))-1),4)</f>
        <v>1.1193</v>
      </c>
      <c r="AD7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4" s="21">
        <v>1</v>
      </c>
      <c r="AG7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29913.359700000001</v>
      </c>
      <c r="AH704" s="34">
        <f>ROUND(Таблица1[[#This Row],[УПКС]]*Таблица1[[#This Row],[Площадь, кв.м]],2)</f>
        <v>4193853.03</v>
      </c>
      <c r="AI704" s="14">
        <f>Таблица1[[#This Row],[Кадастровая стоимость, руб]]/Таблица1[[#This Row],[Действ. КС]]</f>
        <v>1.0547059671962977</v>
      </c>
      <c r="AJ704" s="20" t="s">
        <v>3996</v>
      </c>
      <c r="AK704" s="20" t="s">
        <v>3997</v>
      </c>
      <c r="AL704" s="20" t="s">
        <v>3998</v>
      </c>
      <c r="AM704" s="8" t="s">
        <v>3984</v>
      </c>
      <c r="AN704" s="8" t="s">
        <v>4036</v>
      </c>
      <c r="AO704" s="46" t="s">
        <v>4013</v>
      </c>
    </row>
    <row r="705" spans="1:41" x14ac:dyDescent="0.25">
      <c r="A705" s="1" t="s">
        <v>366</v>
      </c>
      <c r="B705" s="1" t="s">
        <v>17</v>
      </c>
      <c r="C705" s="1" t="s">
        <v>3981</v>
      </c>
      <c r="D705" s="1" t="s">
        <v>1310</v>
      </c>
      <c r="E705" s="16">
        <v>204002000000</v>
      </c>
      <c r="F705" s="16" t="s">
        <v>1005</v>
      </c>
      <c r="G705" s="8" t="s">
        <v>201</v>
      </c>
      <c r="H705" s="1">
        <v>2</v>
      </c>
      <c r="I705" s="1" t="s">
        <v>1351</v>
      </c>
      <c r="J705" s="1">
        <v>202</v>
      </c>
      <c r="K705" s="1" t="s">
        <v>1352</v>
      </c>
      <c r="L705" s="1">
        <v>61001003000</v>
      </c>
      <c r="M705" s="1" t="s">
        <v>1359</v>
      </c>
      <c r="N705" s="8">
        <v>2014</v>
      </c>
      <c r="O705" s="8">
        <v>226.7</v>
      </c>
      <c r="P705" s="8" t="s">
        <v>4009</v>
      </c>
      <c r="Q7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5" s="8" t="s">
        <v>3940</v>
      </c>
      <c r="S705" s="8" t="s">
        <v>1712</v>
      </c>
      <c r="T705" s="8" t="s">
        <v>1382</v>
      </c>
      <c r="V705" s="1" t="s">
        <v>2596</v>
      </c>
      <c r="W705" s="8" t="s">
        <v>2616</v>
      </c>
      <c r="X705" s="19" t="s">
        <v>2700</v>
      </c>
      <c r="AA705" s="20">
        <v>655072.31999999995</v>
      </c>
      <c r="AB705" s="12">
        <f t="shared" si="10"/>
        <v>26725.06</v>
      </c>
      <c r="AC705" s="17">
        <f>ROUND(1.65586^(2*EXP(-((Таблица1[[#This Row],[Площадь, кв.м]]/200)^2))-1),4)</f>
        <v>0.79830000000000001</v>
      </c>
      <c r="AD7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5" s="21">
        <v>1</v>
      </c>
      <c r="AG7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21334.615399999999</v>
      </c>
      <c r="AH705" s="34">
        <f>ROUND(Таблица1[[#This Row],[УПКС]]*Таблица1[[#This Row],[Площадь, кв.м]],2)</f>
        <v>4836557.3099999996</v>
      </c>
      <c r="AI705" s="14">
        <f>Таблица1[[#This Row],[Кадастровая стоимость, руб]]/Таблица1[[#This Row],[Действ. КС]]</f>
        <v>7.3832417617645634</v>
      </c>
      <c r="AJ705" s="20" t="s">
        <v>3996</v>
      </c>
      <c r="AK705" s="20" t="s">
        <v>3997</v>
      </c>
      <c r="AL705" s="20" t="s">
        <v>3998</v>
      </c>
      <c r="AM705" s="8" t="s">
        <v>3984</v>
      </c>
      <c r="AN705" s="8" t="s">
        <v>4036</v>
      </c>
      <c r="AO705" s="46" t="s">
        <v>4013</v>
      </c>
    </row>
    <row r="706" spans="1:41" x14ac:dyDescent="0.25">
      <c r="A706" s="1" t="s">
        <v>347</v>
      </c>
      <c r="B706" s="1" t="s">
        <v>19</v>
      </c>
      <c r="C706" s="1" t="s">
        <v>3981</v>
      </c>
      <c r="D706" s="1" t="s">
        <v>1310</v>
      </c>
      <c r="E706" s="16">
        <v>204002000000</v>
      </c>
      <c r="F706" s="16" t="s">
        <v>1005</v>
      </c>
      <c r="G706" s="8" t="s">
        <v>201</v>
      </c>
      <c r="H706" s="1">
        <v>2</v>
      </c>
      <c r="I706" s="1" t="s">
        <v>1351</v>
      </c>
      <c r="J706" s="1">
        <v>202</v>
      </c>
      <c r="K706" s="1" t="s">
        <v>1352</v>
      </c>
      <c r="L706" s="1">
        <v>61001006002</v>
      </c>
      <c r="M706" s="1" t="s">
        <v>1360</v>
      </c>
      <c r="N706" s="8">
        <v>2014</v>
      </c>
      <c r="O706" s="8">
        <v>206.7</v>
      </c>
      <c r="P706" s="8" t="s">
        <v>4009</v>
      </c>
      <c r="Q7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6" s="8" t="s">
        <v>3961</v>
      </c>
      <c r="S706" s="8" t="s">
        <v>1693</v>
      </c>
      <c r="T706" s="8" t="s">
        <v>1382</v>
      </c>
      <c r="V706" s="1" t="s">
        <v>2596</v>
      </c>
      <c r="W706" s="8" t="s">
        <v>2641</v>
      </c>
      <c r="X706" s="19" t="s">
        <v>2713</v>
      </c>
      <c r="AA706" s="20">
        <v>597280.31999999995</v>
      </c>
      <c r="AB706" s="12">
        <f t="shared" si="10"/>
        <v>26725.06</v>
      </c>
      <c r="AC706" s="17">
        <f>ROUND(1.65586^(2*EXP(-((Таблица1[[#This Row],[Площадь, кв.м]]/200)^2))-1),4)</f>
        <v>0.85409999999999997</v>
      </c>
      <c r="AD7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6" s="21">
        <v>1</v>
      </c>
      <c r="AG7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22825.8737</v>
      </c>
      <c r="AH706" s="34">
        <f>ROUND(Таблица1[[#This Row],[УПКС]]*Таблица1[[#This Row],[Площадь, кв.м]],2)</f>
        <v>4718108.09</v>
      </c>
      <c r="AI706" s="14">
        <f>Таблица1[[#This Row],[Кадастровая стоимость, руб]]/Таблица1[[#This Row],[Действ. КС]]</f>
        <v>7.8993195188483698</v>
      </c>
      <c r="AJ706" s="20" t="s">
        <v>3996</v>
      </c>
      <c r="AK706" s="20" t="s">
        <v>3997</v>
      </c>
      <c r="AL706" s="20" t="s">
        <v>3998</v>
      </c>
      <c r="AM706" s="8" t="s">
        <v>3984</v>
      </c>
      <c r="AN706" s="8" t="s">
        <v>4036</v>
      </c>
      <c r="AO706" s="46" t="s">
        <v>4013</v>
      </c>
    </row>
    <row r="707" spans="1:41" x14ac:dyDescent="0.25">
      <c r="A707" s="1" t="s">
        <v>412</v>
      </c>
      <c r="B707" s="1" t="s">
        <v>19</v>
      </c>
      <c r="C707" s="1" t="s">
        <v>3981</v>
      </c>
      <c r="D707" s="1" t="s">
        <v>1310</v>
      </c>
      <c r="E707" s="16">
        <v>204002000000</v>
      </c>
      <c r="F707" s="16" t="s">
        <v>1005</v>
      </c>
      <c r="G707" s="8" t="s">
        <v>201</v>
      </c>
      <c r="H707" s="1">
        <v>2</v>
      </c>
      <c r="I707" s="1" t="s">
        <v>1351</v>
      </c>
      <c r="J707" s="1">
        <v>202</v>
      </c>
      <c r="K707" s="1" t="s">
        <v>1352</v>
      </c>
      <c r="L707" s="1">
        <v>61001006002</v>
      </c>
      <c r="M707" s="1" t="s">
        <v>1360</v>
      </c>
      <c r="N707" s="8">
        <v>2015</v>
      </c>
      <c r="O707" s="8">
        <v>304.8</v>
      </c>
      <c r="P707" s="8" t="s">
        <v>4009</v>
      </c>
      <c r="Q7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7" s="8" t="s">
        <v>3960</v>
      </c>
      <c r="S707" s="8" t="s">
        <v>1758</v>
      </c>
      <c r="T707" s="8" t="s">
        <v>1382</v>
      </c>
      <c r="U707" s="18"/>
      <c r="V707" s="1" t="s">
        <v>2596</v>
      </c>
      <c r="W707" s="8" t="s">
        <v>2656</v>
      </c>
      <c r="X707" s="19" t="s">
        <v>2729</v>
      </c>
      <c r="AA707" s="20">
        <v>880750.07999999996</v>
      </c>
      <c r="AB707" s="12">
        <f t="shared" ref="AB707:AB770" si="11">26725.06</f>
        <v>26725.06</v>
      </c>
      <c r="AC707" s="17">
        <f>ROUND(1.65586^(2*EXP(-((Таблица1[[#This Row],[Площадь, кв.м]]/200)^2))-1),4)</f>
        <v>0.66669999999999996</v>
      </c>
      <c r="AD7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7" s="21">
        <v>1</v>
      </c>
      <c r="AG7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17817.5975</v>
      </c>
      <c r="AH707" s="34">
        <f>ROUND(Таблица1[[#This Row],[УПКС]]*Таблица1[[#This Row],[Площадь, кв.м]],2)</f>
        <v>5430803.7199999997</v>
      </c>
      <c r="AI707" s="14">
        <f>Таблица1[[#This Row],[Кадастровая стоимость, руб]]/Таблица1[[#This Row],[Действ. КС]]</f>
        <v>6.1661120939097733</v>
      </c>
      <c r="AJ707" s="20" t="s">
        <v>3996</v>
      </c>
      <c r="AK707" s="20" t="s">
        <v>3997</v>
      </c>
      <c r="AL707" s="20" t="s">
        <v>3998</v>
      </c>
      <c r="AM707" s="8" t="s">
        <v>3984</v>
      </c>
      <c r="AN707" s="8" t="s">
        <v>4036</v>
      </c>
      <c r="AO707" s="46" t="s">
        <v>4013</v>
      </c>
    </row>
    <row r="708" spans="1:41" x14ac:dyDescent="0.25">
      <c r="A708" s="1" t="s">
        <v>382</v>
      </c>
      <c r="B708" s="1" t="s">
        <v>17</v>
      </c>
      <c r="C708" s="1" t="s">
        <v>3981</v>
      </c>
      <c r="D708" s="1" t="s">
        <v>1310</v>
      </c>
      <c r="E708" s="16">
        <v>204002000000</v>
      </c>
      <c r="F708" s="16" t="s">
        <v>1005</v>
      </c>
      <c r="G708" s="8" t="s">
        <v>201</v>
      </c>
      <c r="H708" s="1">
        <v>2</v>
      </c>
      <c r="I708" s="1" t="s">
        <v>1351</v>
      </c>
      <c r="J708" s="1">
        <v>202</v>
      </c>
      <c r="K708" s="1" t="s">
        <v>1352</v>
      </c>
      <c r="L708" s="1">
        <v>61001006002</v>
      </c>
      <c r="M708" s="1" t="s">
        <v>1360</v>
      </c>
      <c r="N708" s="8">
        <v>2015</v>
      </c>
      <c r="O708" s="8">
        <v>250.5</v>
      </c>
      <c r="P708" s="8" t="s">
        <v>4009</v>
      </c>
      <c r="Q7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08" s="8" t="s">
        <v>3925</v>
      </c>
      <c r="S708" s="8" t="s">
        <v>1728</v>
      </c>
      <c r="T708" s="8" t="s">
        <v>1382</v>
      </c>
      <c r="U708" s="18"/>
      <c r="V708" s="1" t="s">
        <v>2596</v>
      </c>
      <c r="W708" s="8" t="s">
        <v>2651</v>
      </c>
      <c r="X708" s="19" t="s">
        <v>2737</v>
      </c>
      <c r="Y708" s="8" t="s">
        <v>2586</v>
      </c>
      <c r="Z708" s="8" t="s">
        <v>2934</v>
      </c>
      <c r="AA708" s="20">
        <v>723844.8</v>
      </c>
      <c r="AB708" s="12">
        <f t="shared" si="11"/>
        <v>26725.06</v>
      </c>
      <c r="AC708" s="17">
        <f>ROUND(1.65586^(2*EXP(-((Таблица1[[#This Row],[Площадь, кв.м]]/200)^2))-1),4)</f>
        <v>0.74509999999999998</v>
      </c>
      <c r="AD7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8" s="21">
        <v>1</v>
      </c>
      <c r="AG7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19912.842199999999</v>
      </c>
      <c r="AH708" s="34">
        <f>ROUND(Таблица1[[#This Row],[УПКС]]*Таблица1[[#This Row],[Площадь, кв.м]],2)</f>
        <v>4988166.97</v>
      </c>
      <c r="AI708" s="14">
        <f>Таблица1[[#This Row],[Кадастровая стоимость, руб]]/Таблица1[[#This Row],[Действ. КС]]</f>
        <v>6.891210615866826</v>
      </c>
      <c r="AJ708" s="20" t="s">
        <v>3996</v>
      </c>
      <c r="AK708" s="20" t="s">
        <v>3997</v>
      </c>
      <c r="AL708" s="20" t="s">
        <v>3998</v>
      </c>
      <c r="AM708" s="8" t="s">
        <v>3984</v>
      </c>
      <c r="AN708" s="8" t="s">
        <v>4036</v>
      </c>
      <c r="AO708" s="46" t="s">
        <v>4013</v>
      </c>
    </row>
    <row r="709" spans="1:41" x14ac:dyDescent="0.25">
      <c r="A709" s="1" t="s">
        <v>863</v>
      </c>
      <c r="B709" s="1" t="s">
        <v>17</v>
      </c>
      <c r="C709" s="1" t="s">
        <v>3981</v>
      </c>
      <c r="D709" s="1" t="s">
        <v>1310</v>
      </c>
      <c r="E709" s="16">
        <v>204002000000</v>
      </c>
      <c r="F709" s="16" t="s">
        <v>1005</v>
      </c>
      <c r="G709" s="8" t="s">
        <v>201</v>
      </c>
      <c r="H709" s="1">
        <v>2</v>
      </c>
      <c r="I709" s="1" t="s">
        <v>1351</v>
      </c>
      <c r="J709" s="1">
        <v>202</v>
      </c>
      <c r="K709" s="1" t="s">
        <v>1352</v>
      </c>
      <c r="L709" s="1">
        <v>61001002000</v>
      </c>
      <c r="M709" s="1" t="s">
        <v>1364</v>
      </c>
      <c r="N709" s="8">
        <v>2015</v>
      </c>
      <c r="O709" s="8">
        <v>91.8</v>
      </c>
      <c r="P709" s="8" t="s">
        <v>4009</v>
      </c>
      <c r="Q7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709" s="8" t="s">
        <v>2183</v>
      </c>
      <c r="T709" s="8" t="s">
        <v>1382</v>
      </c>
      <c r="V709" s="1" t="s">
        <v>2596</v>
      </c>
      <c r="W709" s="8" t="s">
        <v>2644</v>
      </c>
      <c r="X709" s="19" t="s">
        <v>2738</v>
      </c>
      <c r="AA709" s="20">
        <v>2603613.2400000002</v>
      </c>
      <c r="AB709" s="12">
        <f t="shared" si="11"/>
        <v>26725.06</v>
      </c>
      <c r="AC709" s="17">
        <f>ROUND(1.65586^(2*EXP(-((Таблица1[[#This Row],[Площадь, кв.м]]/200)^2))-1),4)</f>
        <v>1.3671</v>
      </c>
      <c r="AD7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09" s="21">
        <v>1</v>
      </c>
      <c r="AG7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36535.8295</v>
      </c>
      <c r="AH709" s="34">
        <f>ROUND(Таблица1[[#This Row],[УПКС]]*Таблица1[[#This Row],[Площадь, кв.м]],2)</f>
        <v>3353989.15</v>
      </c>
      <c r="AI709" s="14">
        <f>Таблица1[[#This Row],[Кадастровая стоимость, руб]]/Таблица1[[#This Row],[Действ. КС]]</f>
        <v>1.2882055976946867</v>
      </c>
      <c r="AJ709" s="20" t="s">
        <v>3996</v>
      </c>
      <c r="AK709" s="20" t="s">
        <v>3997</v>
      </c>
      <c r="AL709" s="20" t="s">
        <v>3998</v>
      </c>
      <c r="AM709" s="8" t="s">
        <v>3984</v>
      </c>
      <c r="AN709" s="8" t="s">
        <v>4036</v>
      </c>
      <c r="AO709" s="46" t="s">
        <v>4013</v>
      </c>
    </row>
    <row r="710" spans="1:41" x14ac:dyDescent="0.25">
      <c r="A710" s="1" t="s">
        <v>400</v>
      </c>
      <c r="B710" s="1" t="s">
        <v>17</v>
      </c>
      <c r="C710" s="1" t="s">
        <v>3981</v>
      </c>
      <c r="D710" s="1" t="s">
        <v>1310</v>
      </c>
      <c r="E710" s="16">
        <v>204002000000</v>
      </c>
      <c r="F710" s="16" t="s">
        <v>1005</v>
      </c>
      <c r="G710" s="8" t="s">
        <v>201</v>
      </c>
      <c r="H710" s="1">
        <v>2</v>
      </c>
      <c r="I710" s="1" t="s">
        <v>1351</v>
      </c>
      <c r="J710" s="1">
        <v>202</v>
      </c>
      <c r="K710" s="1" t="s">
        <v>1352</v>
      </c>
      <c r="L710" s="1">
        <v>61001006002</v>
      </c>
      <c r="M710" s="1" t="s">
        <v>1360</v>
      </c>
      <c r="N710" s="8">
        <v>2016</v>
      </c>
      <c r="O710" s="8">
        <v>277.10000000000002</v>
      </c>
      <c r="P710" s="8" t="s">
        <v>4009</v>
      </c>
      <c r="Q7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0" s="8" t="s">
        <v>3961</v>
      </c>
      <c r="S710" s="8" t="s">
        <v>1746</v>
      </c>
      <c r="T710" s="8" t="s">
        <v>1382</v>
      </c>
      <c r="U710" s="18"/>
      <c r="V710" s="1" t="s">
        <v>2596</v>
      </c>
      <c r="W710" s="8" t="s">
        <v>2641</v>
      </c>
      <c r="X710" s="19" t="s">
        <v>2706</v>
      </c>
      <c r="AA710" s="20">
        <v>800708.16</v>
      </c>
      <c r="AB710" s="12">
        <f t="shared" si="11"/>
        <v>26725.06</v>
      </c>
      <c r="AC710" s="17">
        <f>ROUND(1.65586^(2*EXP(-((Таблица1[[#This Row],[Площадь, кв.м]]/200)^2))-1),4)</f>
        <v>0.70020000000000004</v>
      </c>
      <c r="AD7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0" s="21">
        <v>1</v>
      </c>
      <c r="AG7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18712.886999999999</v>
      </c>
      <c r="AH710" s="34">
        <f>ROUND(Таблица1[[#This Row],[УПКС]]*Таблица1[[#This Row],[Площадь, кв.м]],2)</f>
        <v>5185340.99</v>
      </c>
      <c r="AI710" s="14">
        <f>Таблица1[[#This Row],[Кадастровая стоимость, руб]]/Таблица1[[#This Row],[Действ. КС]]</f>
        <v>6.4759437321083375</v>
      </c>
      <c r="AJ710" s="20" t="s">
        <v>3996</v>
      </c>
      <c r="AK710" s="20" t="s">
        <v>3997</v>
      </c>
      <c r="AL710" s="20" t="s">
        <v>3998</v>
      </c>
      <c r="AM710" s="8" t="s">
        <v>3984</v>
      </c>
      <c r="AN710" s="8" t="s">
        <v>4036</v>
      </c>
      <c r="AO710" s="46" t="s">
        <v>4013</v>
      </c>
    </row>
    <row r="711" spans="1:41" x14ac:dyDescent="0.25">
      <c r="A711" s="1" t="s">
        <v>241</v>
      </c>
      <c r="B711" s="1" t="s">
        <v>17</v>
      </c>
      <c r="C711" s="1" t="s">
        <v>3981</v>
      </c>
      <c r="D711" s="1" t="s">
        <v>1310</v>
      </c>
      <c r="E711" s="16">
        <v>204002000000</v>
      </c>
      <c r="F711" s="16" t="s">
        <v>1005</v>
      </c>
      <c r="G711" s="8" t="s">
        <v>201</v>
      </c>
      <c r="H711" s="1">
        <v>2</v>
      </c>
      <c r="I711" s="1" t="s">
        <v>1351</v>
      </c>
      <c r="J711" s="1">
        <v>202</v>
      </c>
      <c r="K711" s="1" t="s">
        <v>1352</v>
      </c>
      <c r="L711" s="1">
        <v>61001005000</v>
      </c>
      <c r="M711" s="1" t="s">
        <v>1358</v>
      </c>
      <c r="N711" s="8">
        <v>2015</v>
      </c>
      <c r="O711" s="8">
        <v>141</v>
      </c>
      <c r="P711" s="8" t="s">
        <v>4009</v>
      </c>
      <c r="Q7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1" s="8" t="s">
        <v>3940</v>
      </c>
      <c r="S711" s="8" t="s">
        <v>1592</v>
      </c>
      <c r="T711" s="8" t="s">
        <v>1382</v>
      </c>
      <c r="V711" s="1" t="s">
        <v>2596</v>
      </c>
      <c r="W711" s="8" t="s">
        <v>2616</v>
      </c>
      <c r="X711" s="19" t="s">
        <v>2774</v>
      </c>
      <c r="AA711" s="20">
        <v>407433.6</v>
      </c>
      <c r="AB711" s="12">
        <f t="shared" si="11"/>
        <v>26725.06</v>
      </c>
      <c r="AC711" s="17">
        <f>ROUND(1.65586^(2*EXP(-((Таблица1[[#This Row],[Площадь, кв.м]]/200)^2))-1),4)</f>
        <v>1.1154999999999999</v>
      </c>
      <c r="AD7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1" s="21">
        <v>1</v>
      </c>
      <c r="AG7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29811.804400000001</v>
      </c>
      <c r="AH711" s="34">
        <f>ROUND(Таблица1[[#This Row],[УПКС]]*Таблица1[[#This Row],[Площадь, кв.м]],2)</f>
        <v>4203464.42</v>
      </c>
      <c r="AI711" s="14">
        <f>Таблица1[[#This Row],[Кадастровая стоимость, руб]]/Таблица1[[#This Row],[Действ. КС]]</f>
        <v>10.316931200568632</v>
      </c>
      <c r="AJ711" s="20" t="s">
        <v>3996</v>
      </c>
      <c r="AK711" s="20" t="s">
        <v>3997</v>
      </c>
      <c r="AL711" s="20" t="s">
        <v>3998</v>
      </c>
      <c r="AM711" s="8" t="s">
        <v>3984</v>
      </c>
      <c r="AN711" s="8" t="s">
        <v>4036</v>
      </c>
      <c r="AO711" s="46" t="s">
        <v>4013</v>
      </c>
    </row>
    <row r="712" spans="1:41" x14ac:dyDescent="0.25">
      <c r="A712" s="1" t="s">
        <v>364</v>
      </c>
      <c r="B712" s="1" t="s">
        <v>8</v>
      </c>
      <c r="C712" s="1" t="s">
        <v>3981</v>
      </c>
      <c r="D712" s="1" t="s">
        <v>1310</v>
      </c>
      <c r="E712" s="16">
        <v>204002000000</v>
      </c>
      <c r="F712" s="16" t="s">
        <v>1005</v>
      </c>
      <c r="G712" s="8" t="s">
        <v>201</v>
      </c>
      <c r="H712" s="1">
        <v>2</v>
      </c>
      <c r="I712" s="1" t="s">
        <v>1351</v>
      </c>
      <c r="J712" s="1">
        <v>202</v>
      </c>
      <c r="K712" s="1" t="s">
        <v>1352</v>
      </c>
      <c r="L712" s="1">
        <v>61001005000</v>
      </c>
      <c r="M712" s="1" t="s">
        <v>1358</v>
      </c>
      <c r="N712" s="8">
        <v>2010</v>
      </c>
      <c r="O712" s="8">
        <v>225</v>
      </c>
      <c r="P712" s="8" t="s">
        <v>4009</v>
      </c>
      <c r="Q7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2" s="8" t="s">
        <v>3960</v>
      </c>
      <c r="S712" s="8" t="s">
        <v>1710</v>
      </c>
      <c r="T712" s="8" t="s">
        <v>1382</v>
      </c>
      <c r="V712" s="1" t="s">
        <v>2596</v>
      </c>
      <c r="W712" s="8" t="s">
        <v>2656</v>
      </c>
      <c r="X712" s="19" t="s">
        <v>2688</v>
      </c>
      <c r="AA712" s="20">
        <v>650160</v>
      </c>
      <c r="AB712" s="12">
        <f t="shared" si="11"/>
        <v>26725.06</v>
      </c>
      <c r="AC712" s="17">
        <f>ROUND(1.65586^(2*EXP(-((Таблица1[[#This Row],[Площадь, кв.м]]/200)^2))-1),4)</f>
        <v>0.80269999999999997</v>
      </c>
      <c r="AD7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12" s="21">
        <v>1</v>
      </c>
      <c r="AG7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21237.6836</v>
      </c>
      <c r="AH712" s="34">
        <f>ROUND(Таблица1[[#This Row],[УПКС]]*Таблица1[[#This Row],[Площадь, кв.м]],2)</f>
        <v>4778478.8099999996</v>
      </c>
      <c r="AI712" s="14">
        <f>Таблица1[[#This Row],[Кадастровая стоимость, руб]]/Таблица1[[#This Row],[Действ. КС]]</f>
        <v>7.3496967054263562</v>
      </c>
      <c r="AJ712" s="20" t="s">
        <v>3996</v>
      </c>
      <c r="AK712" s="20" t="s">
        <v>3997</v>
      </c>
      <c r="AL712" s="20" t="s">
        <v>3998</v>
      </c>
      <c r="AM712" s="8" t="s">
        <v>3984</v>
      </c>
      <c r="AN712" s="8" t="s">
        <v>4036</v>
      </c>
      <c r="AO712" s="46" t="s">
        <v>4013</v>
      </c>
    </row>
    <row r="713" spans="1:41" x14ac:dyDescent="0.25">
      <c r="A713" s="1" t="s">
        <v>233</v>
      </c>
      <c r="B713" s="1" t="s">
        <v>19</v>
      </c>
      <c r="C713" s="1" t="s">
        <v>3981</v>
      </c>
      <c r="D713" s="1" t="s">
        <v>1310</v>
      </c>
      <c r="E713" s="16">
        <v>204002000000</v>
      </c>
      <c r="F713" s="16" t="s">
        <v>1005</v>
      </c>
      <c r="G713" s="8" t="s">
        <v>201</v>
      </c>
      <c r="H713" s="1">
        <v>2</v>
      </c>
      <c r="I713" s="1" t="s">
        <v>1351</v>
      </c>
      <c r="J713" s="1">
        <v>202</v>
      </c>
      <c r="K713" s="1" t="s">
        <v>1352</v>
      </c>
      <c r="L713" s="1">
        <v>61001005000</v>
      </c>
      <c r="M713" s="1" t="s">
        <v>1358</v>
      </c>
      <c r="N713" s="8">
        <v>2017</v>
      </c>
      <c r="O713" s="8">
        <v>135.80000000000001</v>
      </c>
      <c r="P713" s="8" t="s">
        <v>4009</v>
      </c>
      <c r="Q7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3" s="8" t="s">
        <v>3962</v>
      </c>
      <c r="S713" s="8" t="s">
        <v>1584</v>
      </c>
      <c r="T713" s="8" t="s">
        <v>1382</v>
      </c>
      <c r="U713" s="18"/>
      <c r="V713" s="1" t="s">
        <v>2596</v>
      </c>
      <c r="W713" s="8" t="s">
        <v>2652</v>
      </c>
      <c r="X713" s="19" t="s">
        <v>2737</v>
      </c>
      <c r="AA713" s="20">
        <v>392407.68</v>
      </c>
      <c r="AB713" s="12">
        <f t="shared" si="11"/>
        <v>26725.06</v>
      </c>
      <c r="AC713" s="17">
        <f>ROUND(1.65586^(2*EXP(-((Таблица1[[#This Row],[Площадь, кв.м]]/200)^2))-1),4)</f>
        <v>1.1408</v>
      </c>
      <c r="AD7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3" s="21">
        <v>1</v>
      </c>
      <c r="AG7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30487.948400000001</v>
      </c>
      <c r="AH713" s="34">
        <f>ROUND(Таблица1[[#This Row],[УПКС]]*Таблица1[[#This Row],[Площадь, кв.м]],2)</f>
        <v>4140263.39</v>
      </c>
      <c r="AI713" s="14">
        <f>Таблица1[[#This Row],[Кадастровая стоимость, руб]]/Таблица1[[#This Row],[Действ. КС]]</f>
        <v>10.550923442680837</v>
      </c>
      <c r="AJ713" s="20" t="s">
        <v>3996</v>
      </c>
      <c r="AK713" s="20" t="s">
        <v>3997</v>
      </c>
      <c r="AL713" s="20" t="s">
        <v>3998</v>
      </c>
      <c r="AM713" s="8" t="s">
        <v>3984</v>
      </c>
      <c r="AN713" s="8" t="s">
        <v>4036</v>
      </c>
      <c r="AO713" s="46" t="s">
        <v>4013</v>
      </c>
    </row>
    <row r="714" spans="1:41" x14ac:dyDescent="0.25">
      <c r="A714" s="1" t="s">
        <v>344</v>
      </c>
      <c r="B714" s="1" t="s">
        <v>8</v>
      </c>
      <c r="C714" s="1" t="s">
        <v>3981</v>
      </c>
      <c r="D714" s="1" t="s">
        <v>1310</v>
      </c>
      <c r="E714" s="16">
        <v>204002000000</v>
      </c>
      <c r="F714" s="16" t="s">
        <v>1005</v>
      </c>
      <c r="G714" s="8" t="s">
        <v>201</v>
      </c>
      <c r="H714" s="1">
        <v>2</v>
      </c>
      <c r="I714" s="1" t="s">
        <v>1351</v>
      </c>
      <c r="J714" s="1">
        <v>202</v>
      </c>
      <c r="K714" s="1" t="s">
        <v>1352</v>
      </c>
      <c r="L714" s="1">
        <v>61001005000</v>
      </c>
      <c r="M714" s="1" t="s">
        <v>1358</v>
      </c>
      <c r="N714" s="8">
        <v>2017</v>
      </c>
      <c r="O714" s="8">
        <v>201.4</v>
      </c>
      <c r="P714" s="8" t="s">
        <v>4009</v>
      </c>
      <c r="Q7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4" s="8" t="s">
        <v>3963</v>
      </c>
      <c r="S714" s="8" t="s">
        <v>1690</v>
      </c>
      <c r="T714" s="8" t="s">
        <v>1382</v>
      </c>
      <c r="U714" s="18"/>
      <c r="V714" s="1" t="s">
        <v>2596</v>
      </c>
      <c r="W714" s="8" t="s">
        <v>2644</v>
      </c>
      <c r="X714" s="19" t="s">
        <v>2720</v>
      </c>
      <c r="AA714" s="20">
        <v>581965.43999999994</v>
      </c>
      <c r="AB714" s="12">
        <f t="shared" si="11"/>
        <v>26725.06</v>
      </c>
      <c r="AC714" s="17">
        <f>ROUND(1.65586^(2*EXP(-((Таблица1[[#This Row],[Площадь, кв.м]]/200)^2))-1),4)</f>
        <v>0.87070000000000003</v>
      </c>
      <c r="AD7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4" s="21">
        <v>1</v>
      </c>
      <c r="AG7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23269.509699999999</v>
      </c>
      <c r="AH714" s="34">
        <f>ROUND(Таблица1[[#This Row],[УПКС]]*Таблица1[[#This Row],[Площадь, кв.м]],2)</f>
        <v>4686479.25</v>
      </c>
      <c r="AI714" s="14">
        <f>Таблица1[[#This Row],[Кадастровая стоимость, руб]]/Таблица1[[#This Row],[Действ. КС]]</f>
        <v>8.0528480350998173</v>
      </c>
      <c r="AJ714" s="20" t="s">
        <v>3996</v>
      </c>
      <c r="AK714" s="20" t="s">
        <v>3997</v>
      </c>
      <c r="AL714" s="20" t="s">
        <v>3998</v>
      </c>
      <c r="AM714" s="8" t="s">
        <v>3984</v>
      </c>
      <c r="AN714" s="8" t="s">
        <v>4036</v>
      </c>
      <c r="AO714" s="46" t="s">
        <v>4013</v>
      </c>
    </row>
    <row r="715" spans="1:41" x14ac:dyDescent="0.25">
      <c r="A715" s="1" t="s">
        <v>192</v>
      </c>
      <c r="B715" s="1" t="s">
        <v>8</v>
      </c>
      <c r="C715" s="1" t="s">
        <v>3981</v>
      </c>
      <c r="D715" s="1" t="s">
        <v>1310</v>
      </c>
      <c r="E715" s="16">
        <v>204002000000</v>
      </c>
      <c r="F715" s="16" t="s">
        <v>1005</v>
      </c>
      <c r="G715" s="8" t="s">
        <v>201</v>
      </c>
      <c r="H715" s="1">
        <v>2</v>
      </c>
      <c r="I715" s="1" t="s">
        <v>1351</v>
      </c>
      <c r="J715" s="1">
        <v>202</v>
      </c>
      <c r="K715" s="1" t="s">
        <v>1352</v>
      </c>
      <c r="L715" s="1">
        <v>61001005000</v>
      </c>
      <c r="M715" s="1" t="s">
        <v>1358</v>
      </c>
      <c r="N715" s="8">
        <v>2018</v>
      </c>
      <c r="O715" s="8">
        <v>115.3</v>
      </c>
      <c r="P715" s="8" t="s">
        <v>4009</v>
      </c>
      <c r="Q7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5" s="8" t="s">
        <v>3901</v>
      </c>
      <c r="S715" s="8" t="s">
        <v>1547</v>
      </c>
      <c r="T715" s="8" t="s">
        <v>1382</v>
      </c>
      <c r="U715" s="18"/>
      <c r="V715" s="1" t="s">
        <v>2596</v>
      </c>
      <c r="W715" s="8" t="s">
        <v>2644</v>
      </c>
      <c r="X715" s="19" t="s">
        <v>2713</v>
      </c>
      <c r="AA715" s="20">
        <v>333170.88</v>
      </c>
      <c r="AB715" s="12">
        <f t="shared" si="11"/>
        <v>26725.06</v>
      </c>
      <c r="AC715" s="17">
        <f>ROUND(1.65586^(2*EXP(-((Таблица1[[#This Row],[Площадь, кв.м]]/200)^2))-1),4)</f>
        <v>1.2450000000000001</v>
      </c>
      <c r="AD7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5" s="21">
        <v>1</v>
      </c>
      <c r="AG7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33272.699699999997</v>
      </c>
      <c r="AH715" s="34">
        <f>ROUND(Таблица1[[#This Row],[УПКС]]*Таблица1[[#This Row],[Площадь, кв.м]],2)</f>
        <v>3836342.28</v>
      </c>
      <c r="AI715" s="14">
        <f>Таблица1[[#This Row],[Кадастровая стоимость, руб]]/Таблица1[[#This Row],[Действ. КС]]</f>
        <v>11.514638614275052</v>
      </c>
      <c r="AJ715" s="20" t="s">
        <v>3996</v>
      </c>
      <c r="AK715" s="20" t="s">
        <v>3997</v>
      </c>
      <c r="AL715" s="20" t="s">
        <v>3998</v>
      </c>
      <c r="AM715" s="8" t="s">
        <v>3984</v>
      </c>
      <c r="AN715" s="8" t="s">
        <v>4036</v>
      </c>
      <c r="AO715" s="46" t="s">
        <v>4013</v>
      </c>
    </row>
    <row r="716" spans="1:41" x14ac:dyDescent="0.25">
      <c r="A716" s="1" t="s">
        <v>1133</v>
      </c>
      <c r="B716" s="1" t="s">
        <v>17</v>
      </c>
      <c r="C716" s="1" t="s">
        <v>3981</v>
      </c>
      <c r="D716" s="1" t="s">
        <v>1310</v>
      </c>
      <c r="E716" s="16">
        <v>204002000000</v>
      </c>
      <c r="F716" s="16" t="s">
        <v>1005</v>
      </c>
      <c r="G716" s="8" t="s">
        <v>201</v>
      </c>
      <c r="H716" s="1">
        <v>2</v>
      </c>
      <c r="I716" s="1" t="s">
        <v>1351</v>
      </c>
      <c r="J716" s="1">
        <v>202</v>
      </c>
      <c r="K716" s="1" t="s">
        <v>1352</v>
      </c>
      <c r="L716" s="1">
        <v>61001002003</v>
      </c>
      <c r="M716" s="1" t="s">
        <v>1376</v>
      </c>
      <c r="N716" s="8">
        <v>2018</v>
      </c>
      <c r="O716" s="8">
        <v>99.4</v>
      </c>
      <c r="P716" s="8" t="s">
        <v>4009</v>
      </c>
      <c r="Q7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6" s="8" t="s">
        <v>3901</v>
      </c>
      <c r="S716" s="8" t="s">
        <v>2442</v>
      </c>
      <c r="T716" s="8" t="s">
        <v>1382</v>
      </c>
      <c r="U716" s="18"/>
      <c r="V716" s="1" t="s">
        <v>2596</v>
      </c>
      <c r="W716" s="8" t="s">
        <v>2644</v>
      </c>
      <c r="X716" s="19" t="s">
        <v>2747</v>
      </c>
      <c r="AA716" s="20">
        <v>2819162.92</v>
      </c>
      <c r="AB716" s="12">
        <f t="shared" si="11"/>
        <v>26725.06</v>
      </c>
      <c r="AC716" s="17">
        <f>ROUND(1.65586^(2*EXP(-((Таблица1[[#This Row],[Площадь, кв.м]]/200)^2))-1),4)</f>
        <v>1.3279000000000001</v>
      </c>
      <c r="AD7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6" s="21">
        <v>1</v>
      </c>
      <c r="AG7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35488.207199999997</v>
      </c>
      <c r="AH716" s="34">
        <f>ROUND(Таблица1[[#This Row],[УПКС]]*Таблица1[[#This Row],[Площадь, кв.м]],2)</f>
        <v>3527527.8</v>
      </c>
      <c r="AI716" s="14">
        <f>Таблица1[[#This Row],[Кадастровая стоимость, руб]]/Таблица1[[#This Row],[Действ. КС]]</f>
        <v>1.2512678054094155</v>
      </c>
      <c r="AJ716" s="20" t="s">
        <v>3996</v>
      </c>
      <c r="AK716" s="20" t="s">
        <v>3997</v>
      </c>
      <c r="AL716" s="20" t="s">
        <v>3998</v>
      </c>
      <c r="AM716" s="8" t="s">
        <v>3984</v>
      </c>
      <c r="AN716" s="8" t="s">
        <v>4036</v>
      </c>
      <c r="AO716" s="46" t="s">
        <v>4013</v>
      </c>
    </row>
    <row r="717" spans="1:41" x14ac:dyDescent="0.25">
      <c r="A717" s="1" t="s">
        <v>414</v>
      </c>
      <c r="B717" s="1" t="s">
        <v>17</v>
      </c>
      <c r="C717" s="1" t="s">
        <v>3981</v>
      </c>
      <c r="D717" s="1" t="s">
        <v>1310</v>
      </c>
      <c r="E717" s="16">
        <v>204002000000</v>
      </c>
      <c r="F717" s="16" t="s">
        <v>1005</v>
      </c>
      <c r="G717" s="8" t="s">
        <v>201</v>
      </c>
      <c r="H717" s="1">
        <v>2</v>
      </c>
      <c r="I717" s="1" t="s">
        <v>1351</v>
      </c>
      <c r="J717" s="1">
        <v>202</v>
      </c>
      <c r="K717" s="1" t="s">
        <v>1352</v>
      </c>
      <c r="L717" s="1">
        <v>61001005000</v>
      </c>
      <c r="M717" s="1" t="s">
        <v>1358</v>
      </c>
      <c r="N717" s="8">
        <v>2018</v>
      </c>
      <c r="O717" s="8">
        <v>306.7</v>
      </c>
      <c r="P717" s="8" t="s">
        <v>4009</v>
      </c>
      <c r="Q7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7" s="8" t="s">
        <v>3901</v>
      </c>
      <c r="S717" s="8" t="s">
        <v>1760</v>
      </c>
      <c r="T717" s="8" t="s">
        <v>1382</v>
      </c>
      <c r="U717" s="18"/>
      <c r="V717" s="1" t="s">
        <v>2596</v>
      </c>
      <c r="W717" s="8" t="s">
        <v>2666</v>
      </c>
      <c r="X717" s="19" t="s">
        <v>2698</v>
      </c>
      <c r="AA717" s="20">
        <v>8698564.0600000005</v>
      </c>
      <c r="AB717" s="12">
        <f t="shared" si="11"/>
        <v>26725.06</v>
      </c>
      <c r="AC717" s="17">
        <f>ROUND(1.65586^(2*EXP(-((Таблица1[[#This Row],[Площадь, кв.м]]/200)^2))-1),4)</f>
        <v>0.66479999999999995</v>
      </c>
      <c r="AD7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7" s="21">
        <v>1</v>
      </c>
      <c r="AG7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17766.819899999999</v>
      </c>
      <c r="AH717" s="34">
        <f>ROUND(Таблица1[[#This Row],[УПКС]]*Таблица1[[#This Row],[Площадь, кв.м]],2)</f>
        <v>5449083.6600000001</v>
      </c>
      <c r="AI717" s="14">
        <f>Таблица1[[#This Row],[Кадастровая стоимость, руб]]/Таблица1[[#This Row],[Действ. КС]]</f>
        <v>0.62643484860419596</v>
      </c>
      <c r="AJ717" s="20" t="s">
        <v>3996</v>
      </c>
      <c r="AK717" s="20" t="s">
        <v>3997</v>
      </c>
      <c r="AL717" s="20" t="s">
        <v>3998</v>
      </c>
      <c r="AM717" s="8" t="s">
        <v>3984</v>
      </c>
      <c r="AN717" s="8" t="s">
        <v>4036</v>
      </c>
      <c r="AO717" s="46" t="s">
        <v>4013</v>
      </c>
    </row>
    <row r="718" spans="1:41" x14ac:dyDescent="0.25">
      <c r="A718" s="1" t="s">
        <v>160</v>
      </c>
      <c r="B718" s="1" t="s">
        <v>8</v>
      </c>
      <c r="C718" s="1" t="s">
        <v>3981</v>
      </c>
      <c r="D718" s="1" t="s">
        <v>1310</v>
      </c>
      <c r="E718" s="16">
        <v>204002000000</v>
      </c>
      <c r="F718" s="16" t="s">
        <v>1005</v>
      </c>
      <c r="G718" s="8" t="s">
        <v>201</v>
      </c>
      <c r="H718" s="1">
        <v>2</v>
      </c>
      <c r="I718" s="1" t="s">
        <v>1351</v>
      </c>
      <c r="J718" s="1">
        <v>202</v>
      </c>
      <c r="K718" s="1" t="s">
        <v>1352</v>
      </c>
      <c r="L718" s="1">
        <v>61001007002</v>
      </c>
      <c r="M718" s="1" t="s">
        <v>1370</v>
      </c>
      <c r="N718" s="8">
        <v>2019</v>
      </c>
      <c r="O718" s="8">
        <v>94.9</v>
      </c>
      <c r="P718" s="8" t="s">
        <v>4009</v>
      </c>
      <c r="Q7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8" s="8" t="s">
        <v>3959</v>
      </c>
      <c r="S718" s="8" t="s">
        <v>1515</v>
      </c>
      <c r="T718" s="8" t="s">
        <v>1382</v>
      </c>
      <c r="U718" s="18"/>
      <c r="V718" s="1" t="s">
        <v>2596</v>
      </c>
      <c r="W718" s="8" t="s">
        <v>2637</v>
      </c>
      <c r="X718" s="19" t="s">
        <v>2754</v>
      </c>
      <c r="AA718" s="20">
        <v>2691534.82</v>
      </c>
      <c r="AB718" s="12">
        <f t="shared" si="11"/>
        <v>26725.06</v>
      </c>
      <c r="AC718" s="17">
        <f>ROUND(1.65586^(2*EXP(-((Таблица1[[#This Row],[Площадь, кв.м]]/200)^2))-1),4)</f>
        <v>1.3512</v>
      </c>
      <c r="AD7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8" s="21">
        <v>1</v>
      </c>
      <c r="AG7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36110.901100000003</v>
      </c>
      <c r="AH718" s="34">
        <f>ROUND(Таблица1[[#This Row],[УПКС]]*Таблица1[[#This Row],[Площадь, кв.м]],2)</f>
        <v>3426924.51</v>
      </c>
      <c r="AI718" s="14">
        <f>Таблица1[[#This Row],[Кадастровая стоимость, руб]]/Таблица1[[#This Row],[Действ. КС]]</f>
        <v>1.2732231753182373</v>
      </c>
      <c r="AJ718" s="20" t="s">
        <v>3996</v>
      </c>
      <c r="AK718" s="20" t="s">
        <v>3997</v>
      </c>
      <c r="AL718" s="20" t="s">
        <v>3998</v>
      </c>
      <c r="AM718" s="8" t="s">
        <v>3984</v>
      </c>
      <c r="AN718" s="8" t="s">
        <v>4036</v>
      </c>
      <c r="AO718" s="46" t="s">
        <v>4013</v>
      </c>
    </row>
    <row r="719" spans="1:41" x14ac:dyDescent="0.25">
      <c r="A719" s="1" t="s">
        <v>398</v>
      </c>
      <c r="B719" s="1" t="s">
        <v>21</v>
      </c>
      <c r="C719" s="1" t="s">
        <v>3981</v>
      </c>
      <c r="D719" s="1" t="s">
        <v>1291</v>
      </c>
      <c r="E719" s="16">
        <v>204002000000</v>
      </c>
      <c r="F719" s="16" t="s">
        <v>1005</v>
      </c>
      <c r="G719" s="8" t="s">
        <v>201</v>
      </c>
      <c r="H719" s="1">
        <v>2</v>
      </c>
      <c r="I719" s="1" t="s">
        <v>1351</v>
      </c>
      <c r="J719" s="1">
        <v>202</v>
      </c>
      <c r="K719" s="1" t="s">
        <v>1352</v>
      </c>
      <c r="L719" s="1">
        <v>61001006000</v>
      </c>
      <c r="M719" s="1" t="s">
        <v>1369</v>
      </c>
      <c r="N719" s="8">
        <v>2011</v>
      </c>
      <c r="O719" s="8">
        <v>275.39999999999998</v>
      </c>
      <c r="P719" s="8" t="s">
        <v>4009</v>
      </c>
      <c r="Q7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19" s="8" t="s">
        <v>3940</v>
      </c>
      <c r="S719" s="8" t="s">
        <v>1744</v>
      </c>
      <c r="T719" s="8" t="s">
        <v>1382</v>
      </c>
      <c r="U719" s="18"/>
      <c r="V719" s="1" t="s">
        <v>2596</v>
      </c>
      <c r="W719" s="8" t="s">
        <v>2616</v>
      </c>
      <c r="X719" s="19" t="s">
        <v>2713</v>
      </c>
      <c r="AA719" s="20">
        <v>15020726.49</v>
      </c>
      <c r="AB719" s="12">
        <f t="shared" si="11"/>
        <v>26725.06</v>
      </c>
      <c r="AC719" s="17">
        <f>ROUND(1.65586^(2*EXP(-((Таблица1[[#This Row],[Площадь, кв.м]]/200)^2))-1),4)</f>
        <v>0.70269999999999999</v>
      </c>
      <c r="AD7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19" s="21">
        <v>1</v>
      </c>
      <c r="AG7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18779.699700000001</v>
      </c>
      <c r="AH719" s="34">
        <f>ROUND(Таблица1[[#This Row],[УПКС]]*Таблица1[[#This Row],[Площадь, кв.м]],2)</f>
        <v>5171929.3</v>
      </c>
      <c r="AI719" s="14">
        <f>Таблица1[[#This Row],[Кадастровая стоимость, руб]]/Таблица1[[#This Row],[Действ. КС]]</f>
        <v>0.34431951766402208</v>
      </c>
      <c r="AJ719" s="20" t="s">
        <v>3996</v>
      </c>
      <c r="AK719" s="20" t="s">
        <v>3997</v>
      </c>
      <c r="AL719" s="20" t="s">
        <v>3998</v>
      </c>
      <c r="AM719" s="8" t="s">
        <v>3984</v>
      </c>
      <c r="AN719" s="8" t="s">
        <v>4036</v>
      </c>
      <c r="AO719" s="46" t="s">
        <v>4013</v>
      </c>
    </row>
    <row r="720" spans="1:41" x14ac:dyDescent="0.25">
      <c r="A720" s="1" t="s">
        <v>890</v>
      </c>
      <c r="B720" s="1" t="s">
        <v>21</v>
      </c>
      <c r="C720" s="1" t="s">
        <v>3981</v>
      </c>
      <c r="D720" s="1" t="s">
        <v>1291</v>
      </c>
      <c r="E720" s="16">
        <v>204002000000</v>
      </c>
      <c r="F720" s="16" t="s">
        <v>1005</v>
      </c>
      <c r="G720" s="8" t="s">
        <v>201</v>
      </c>
      <c r="H720" s="1">
        <v>2</v>
      </c>
      <c r="I720" s="1" t="s">
        <v>1351</v>
      </c>
      <c r="J720" s="1">
        <v>202</v>
      </c>
      <c r="K720" s="1" t="s">
        <v>1352</v>
      </c>
      <c r="L720" s="1">
        <v>61001002001</v>
      </c>
      <c r="M720" s="1" t="s">
        <v>1363</v>
      </c>
      <c r="N720" s="8">
        <v>2010</v>
      </c>
      <c r="O720" s="8">
        <v>97.9</v>
      </c>
      <c r="P720" s="8" t="s">
        <v>4009</v>
      </c>
      <c r="Q7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0" s="8" t="s">
        <v>3901</v>
      </c>
      <c r="S720" s="8" t="s">
        <v>2210</v>
      </c>
      <c r="T720" s="8" t="s">
        <v>1382</v>
      </c>
      <c r="V720" s="1" t="s">
        <v>2596</v>
      </c>
      <c r="W720" s="8" t="s">
        <v>2656</v>
      </c>
      <c r="X720" s="19" t="s">
        <v>2719</v>
      </c>
      <c r="AA720" s="20">
        <v>2233802.9900000002</v>
      </c>
      <c r="AB720" s="12">
        <f t="shared" si="11"/>
        <v>26725.06</v>
      </c>
      <c r="AC720" s="17">
        <f>ROUND(1.65586^(2*EXP(-((Таблица1[[#This Row],[Площадь, кв.м]]/200)^2))-1),4)</f>
        <v>1.3355999999999999</v>
      </c>
      <c r="AD7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20" s="21">
        <v>1</v>
      </c>
      <c r="AG7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35337.050199999998</v>
      </c>
      <c r="AH720" s="34">
        <f>ROUND(Таблица1[[#This Row],[УПКС]]*Таблица1[[#This Row],[Площадь, кв.м]],2)</f>
        <v>3459497.21</v>
      </c>
      <c r="AI720" s="14">
        <f>Таблица1[[#This Row],[Кадастровая стоимость, руб]]/Таблица1[[#This Row],[Действ. КС]]</f>
        <v>1.5487029185147612</v>
      </c>
      <c r="AJ720" s="20" t="s">
        <v>3996</v>
      </c>
      <c r="AK720" s="20" t="s">
        <v>3997</v>
      </c>
      <c r="AL720" s="20" t="s">
        <v>3998</v>
      </c>
      <c r="AM720" s="8" t="s">
        <v>3984</v>
      </c>
      <c r="AN720" s="8" t="s">
        <v>4036</v>
      </c>
      <c r="AO720" s="46" t="s">
        <v>4013</v>
      </c>
    </row>
    <row r="721" spans="1:41" x14ac:dyDescent="0.25">
      <c r="A721" s="1" t="s">
        <v>268</v>
      </c>
      <c r="B721" s="1" t="s">
        <v>21</v>
      </c>
      <c r="C721" s="1" t="s">
        <v>3981</v>
      </c>
      <c r="D721" s="1" t="s">
        <v>1291</v>
      </c>
      <c r="E721" s="16">
        <v>204002000000</v>
      </c>
      <c r="F721" s="16" t="s">
        <v>1005</v>
      </c>
      <c r="G721" s="8" t="s">
        <v>201</v>
      </c>
      <c r="H721" s="1">
        <v>2</v>
      </c>
      <c r="I721" s="1" t="s">
        <v>1351</v>
      </c>
      <c r="J721" s="1">
        <v>202</v>
      </c>
      <c r="K721" s="1" t="s">
        <v>1352</v>
      </c>
      <c r="L721" s="1">
        <v>61001008000</v>
      </c>
      <c r="M721" s="1" t="s">
        <v>1368</v>
      </c>
      <c r="N721" s="8">
        <v>2010</v>
      </c>
      <c r="O721" s="8">
        <v>157.5</v>
      </c>
      <c r="P721" s="8" t="s">
        <v>4009</v>
      </c>
      <c r="Q7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1" s="8" t="s">
        <v>3901</v>
      </c>
      <c r="S721" s="8" t="s">
        <v>1616</v>
      </c>
      <c r="T721" s="8" t="s">
        <v>1382</v>
      </c>
      <c r="V721" s="1" t="s">
        <v>2596</v>
      </c>
      <c r="W721" s="8" t="s">
        <v>2656</v>
      </c>
      <c r="X721" s="19" t="s">
        <v>2698</v>
      </c>
      <c r="AA721" s="20">
        <v>8482137.4100000001</v>
      </c>
      <c r="AB721" s="12">
        <f t="shared" si="11"/>
        <v>26725.06</v>
      </c>
      <c r="AC721" s="17">
        <f>ROUND(1.65586^(2*EXP(-((Таблица1[[#This Row],[Площадь, кв.м]]/200)^2))-1),4)</f>
        <v>1.0388999999999999</v>
      </c>
      <c r="AD7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21" s="21">
        <v>1</v>
      </c>
      <c r="AG7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27487.018199999999</v>
      </c>
      <c r="AH721" s="34">
        <f>ROUND(Таблица1[[#This Row],[УПКС]]*Таблица1[[#This Row],[Площадь, кв.м]],2)</f>
        <v>4329205.37</v>
      </c>
      <c r="AI721" s="14">
        <f>Таблица1[[#This Row],[Кадастровая стоимость, руб]]/Таблица1[[#This Row],[Действ. КС]]</f>
        <v>0.51039085559921393</v>
      </c>
      <c r="AJ721" s="20" t="s">
        <v>3996</v>
      </c>
      <c r="AK721" s="20" t="s">
        <v>3997</v>
      </c>
      <c r="AL721" s="20" t="s">
        <v>3998</v>
      </c>
      <c r="AM721" s="8" t="s">
        <v>3984</v>
      </c>
      <c r="AN721" s="8" t="s">
        <v>4036</v>
      </c>
      <c r="AO721" s="46" t="s">
        <v>4013</v>
      </c>
    </row>
    <row r="722" spans="1:41" x14ac:dyDescent="0.25">
      <c r="A722" s="1" t="s">
        <v>1019</v>
      </c>
      <c r="B722" s="1" t="s">
        <v>17</v>
      </c>
      <c r="C722" s="1" t="s">
        <v>3981</v>
      </c>
      <c r="D722" s="1" t="s">
        <v>1291</v>
      </c>
      <c r="E722" s="16">
        <v>204002000000</v>
      </c>
      <c r="F722" s="16" t="s">
        <v>1005</v>
      </c>
      <c r="G722" s="8" t="s">
        <v>201</v>
      </c>
      <c r="H722" s="1">
        <v>2</v>
      </c>
      <c r="I722" s="1" t="s">
        <v>1351</v>
      </c>
      <c r="J722" s="1">
        <v>202</v>
      </c>
      <c r="K722" s="1" t="s">
        <v>1352</v>
      </c>
      <c r="L722" s="1">
        <v>61001002001</v>
      </c>
      <c r="M722" s="1" t="s">
        <v>1363</v>
      </c>
      <c r="N722" s="8">
        <v>2011</v>
      </c>
      <c r="O722" s="8">
        <v>150.30000000000001</v>
      </c>
      <c r="P722" s="8" t="s">
        <v>4009</v>
      </c>
      <c r="Q7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2" s="8" t="s">
        <v>3940</v>
      </c>
      <c r="S722" s="8" t="s">
        <v>2336</v>
      </c>
      <c r="T722" s="8" t="s">
        <v>1382</v>
      </c>
      <c r="V722" s="1" t="s">
        <v>2596</v>
      </c>
      <c r="W722" s="8" t="s">
        <v>2616</v>
      </c>
      <c r="X722" s="19" t="s">
        <v>2710</v>
      </c>
      <c r="AA722" s="20">
        <v>3520375.09</v>
      </c>
      <c r="AB722" s="12">
        <f t="shared" si="11"/>
        <v>26725.06</v>
      </c>
      <c r="AC722" s="17">
        <f>ROUND(1.65586^(2*EXP(-((Таблица1[[#This Row],[Площадь, кв.м]]/200)^2))-1),4)</f>
        <v>1.0714999999999999</v>
      </c>
      <c r="AD7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22" s="21">
        <v>1</v>
      </c>
      <c r="AG7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28635.9018</v>
      </c>
      <c r="AH722" s="34">
        <f>ROUND(Таблица1[[#This Row],[УПКС]]*Таблица1[[#This Row],[Площадь, кв.м]],2)</f>
        <v>4303976.04</v>
      </c>
      <c r="AI722" s="14">
        <f>Таблица1[[#This Row],[Кадастровая стоимость, руб]]/Таблица1[[#This Row],[Действ. КС]]</f>
        <v>1.222590187115544</v>
      </c>
      <c r="AJ722" s="20" t="s">
        <v>3996</v>
      </c>
      <c r="AK722" s="20" t="s">
        <v>3997</v>
      </c>
      <c r="AL722" s="20" t="s">
        <v>3998</v>
      </c>
      <c r="AM722" s="8" t="s">
        <v>3984</v>
      </c>
      <c r="AN722" s="8" t="s">
        <v>4036</v>
      </c>
      <c r="AO722" s="46" t="s">
        <v>4013</v>
      </c>
    </row>
    <row r="723" spans="1:41" x14ac:dyDescent="0.25">
      <c r="A723" s="1" t="s">
        <v>1054</v>
      </c>
      <c r="B723" s="1" t="s">
        <v>17</v>
      </c>
      <c r="C723" s="1" t="s">
        <v>3981</v>
      </c>
      <c r="D723" s="1" t="s">
        <v>1291</v>
      </c>
      <c r="E723" s="16">
        <v>204002000000</v>
      </c>
      <c r="F723" s="16" t="s">
        <v>1005</v>
      </c>
      <c r="G723" s="8" t="s">
        <v>201</v>
      </c>
      <c r="H723" s="1">
        <v>2</v>
      </c>
      <c r="I723" s="1" t="s">
        <v>1351</v>
      </c>
      <c r="J723" s="1">
        <v>202</v>
      </c>
      <c r="K723" s="1" t="s">
        <v>1352</v>
      </c>
      <c r="L723" s="1">
        <v>61001002001</v>
      </c>
      <c r="M723" s="1" t="s">
        <v>1363</v>
      </c>
      <c r="N723" s="8">
        <v>2009</v>
      </c>
      <c r="O723" s="8">
        <v>188.4</v>
      </c>
      <c r="P723" s="8" t="s">
        <v>4009</v>
      </c>
      <c r="Q7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3" s="8" t="s">
        <v>3940</v>
      </c>
      <c r="S723" s="8" t="s">
        <v>2370</v>
      </c>
      <c r="T723" s="8" t="s">
        <v>1382</v>
      </c>
      <c r="V723" s="1" t="s">
        <v>2596</v>
      </c>
      <c r="W723" s="8" t="s">
        <v>2616</v>
      </c>
      <c r="X723" s="19" t="s">
        <v>2696</v>
      </c>
      <c r="AA723" s="20">
        <v>4187306.29</v>
      </c>
      <c r="AB723" s="12">
        <f t="shared" si="11"/>
        <v>26725.06</v>
      </c>
      <c r="AC723" s="17">
        <f>ROUND(1.65586^(2*EXP(-((Таблица1[[#This Row],[Площадь, кв.м]]/200)^2))-1),4)</f>
        <v>0.91479999999999995</v>
      </c>
      <c r="AD7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23" s="21">
        <v>1</v>
      </c>
      <c r="AG7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24203.603999999999</v>
      </c>
      <c r="AH723" s="34">
        <f>ROUND(Таблица1[[#This Row],[УПКС]]*Таблица1[[#This Row],[Площадь, кв.м]],2)</f>
        <v>4559958.99</v>
      </c>
      <c r="AI723" s="14">
        <f>Таблица1[[#This Row],[Кадастровая стоимость, руб]]/Таблица1[[#This Row],[Действ. КС]]</f>
        <v>1.0889958064185461</v>
      </c>
      <c r="AJ723" s="20" t="s">
        <v>3996</v>
      </c>
      <c r="AK723" s="20" t="s">
        <v>3997</v>
      </c>
      <c r="AL723" s="20" t="s">
        <v>3998</v>
      </c>
      <c r="AM723" s="8" t="s">
        <v>3984</v>
      </c>
      <c r="AN723" s="8" t="s">
        <v>4036</v>
      </c>
      <c r="AO723" s="46" t="s">
        <v>4013</v>
      </c>
    </row>
    <row r="724" spans="1:41" x14ac:dyDescent="0.25">
      <c r="A724" s="1" t="s">
        <v>355</v>
      </c>
      <c r="B724" s="1" t="s">
        <v>21</v>
      </c>
      <c r="C724" s="1" t="s">
        <v>3981</v>
      </c>
      <c r="D724" s="1" t="s">
        <v>1291</v>
      </c>
      <c r="E724" s="16">
        <v>204002000000</v>
      </c>
      <c r="F724" s="16" t="s">
        <v>1005</v>
      </c>
      <c r="G724" s="8" t="s">
        <v>201</v>
      </c>
      <c r="H724" s="1">
        <v>2</v>
      </c>
      <c r="I724" s="1" t="s">
        <v>1351</v>
      </c>
      <c r="J724" s="1">
        <v>202</v>
      </c>
      <c r="K724" s="1" t="s">
        <v>1352</v>
      </c>
      <c r="L724" s="1">
        <v>61001006003</v>
      </c>
      <c r="M724" s="1" t="s">
        <v>1361</v>
      </c>
      <c r="N724" s="8">
        <v>2010</v>
      </c>
      <c r="O724" s="8">
        <v>215.1</v>
      </c>
      <c r="P724" s="8" t="s">
        <v>4009</v>
      </c>
      <c r="Q7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4" s="8" t="s">
        <v>3940</v>
      </c>
      <c r="S724" s="8" t="s">
        <v>1701</v>
      </c>
      <c r="T724" s="8" t="s">
        <v>1382</v>
      </c>
      <c r="U724" s="18"/>
      <c r="V724" s="1" t="s">
        <v>2596</v>
      </c>
      <c r="W724" s="8" t="s">
        <v>2616</v>
      </c>
      <c r="X724" s="19" t="s">
        <v>2706</v>
      </c>
      <c r="AA724" s="20">
        <v>11586489.609999999</v>
      </c>
      <c r="AB724" s="12">
        <f t="shared" si="11"/>
        <v>26725.06</v>
      </c>
      <c r="AC724" s="17">
        <f>ROUND(1.65586^(2*EXP(-((Таблица1[[#This Row],[Площадь, кв.м]]/200)^2))-1),4)</f>
        <v>0.82940000000000003</v>
      </c>
      <c r="AD7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24" s="21">
        <v>1</v>
      </c>
      <c r="AG7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21944.107100000001</v>
      </c>
      <c r="AH724" s="34">
        <f>ROUND(Таблица1[[#This Row],[УПКС]]*Таблица1[[#This Row],[Площадь, кв.м]],2)</f>
        <v>4720177.4400000004</v>
      </c>
      <c r="AI724" s="14">
        <f>Таблица1[[#This Row],[Кадастровая стоимость, руб]]/Таблица1[[#This Row],[Действ. КС]]</f>
        <v>0.40738632656487583</v>
      </c>
      <c r="AJ724" s="20" t="s">
        <v>3996</v>
      </c>
      <c r="AK724" s="20" t="s">
        <v>3997</v>
      </c>
      <c r="AL724" s="20" t="s">
        <v>3998</v>
      </c>
      <c r="AM724" s="8" t="s">
        <v>3984</v>
      </c>
      <c r="AN724" s="8" t="s">
        <v>4036</v>
      </c>
      <c r="AO724" s="46" t="s">
        <v>4013</v>
      </c>
    </row>
    <row r="725" spans="1:41" x14ac:dyDescent="0.25">
      <c r="A725" s="1" t="s">
        <v>393</v>
      </c>
      <c r="B725" s="1" t="s">
        <v>21</v>
      </c>
      <c r="C725" s="1" t="s">
        <v>3981</v>
      </c>
      <c r="D725" s="1" t="s">
        <v>1291</v>
      </c>
      <c r="E725" s="16">
        <v>204002000000</v>
      </c>
      <c r="F725" s="16" t="s">
        <v>1005</v>
      </c>
      <c r="G725" s="8" t="s">
        <v>201</v>
      </c>
      <c r="H725" s="1">
        <v>2</v>
      </c>
      <c r="I725" s="1" t="s">
        <v>1351</v>
      </c>
      <c r="J725" s="1">
        <v>202</v>
      </c>
      <c r="K725" s="1" t="s">
        <v>1352</v>
      </c>
      <c r="L725" s="1">
        <v>61001006003</v>
      </c>
      <c r="M725" s="1" t="s">
        <v>1361</v>
      </c>
      <c r="N725" s="8">
        <v>2009</v>
      </c>
      <c r="O725" s="8">
        <v>265.60000000000002</v>
      </c>
      <c r="P725" s="8" t="s">
        <v>4009</v>
      </c>
      <c r="Q7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5" s="8" t="s">
        <v>3901</v>
      </c>
      <c r="S725" s="8" t="s">
        <v>1739</v>
      </c>
      <c r="T725" s="8" t="s">
        <v>1382</v>
      </c>
      <c r="U725" s="18"/>
      <c r="V725" s="1" t="s">
        <v>2596</v>
      </c>
      <c r="W725" s="8" t="s">
        <v>2641</v>
      </c>
      <c r="X725" s="19" t="s">
        <v>2758</v>
      </c>
      <c r="AA725" s="20">
        <v>14132897.449999999</v>
      </c>
      <c r="AB725" s="12">
        <f t="shared" si="11"/>
        <v>26725.06</v>
      </c>
      <c r="AC725" s="17">
        <f>ROUND(1.65586^(2*EXP(-((Таблица1[[#This Row],[Площадь, кв.м]]/200)^2))-1),4)</f>
        <v>0.71789999999999998</v>
      </c>
      <c r="AD7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25" s="21">
        <v>1</v>
      </c>
      <c r="AG7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18994.061399999999</v>
      </c>
      <c r="AH725" s="34">
        <f>ROUND(Таблица1[[#This Row],[УПКС]]*Таблица1[[#This Row],[Площадь, кв.м]],2)</f>
        <v>5044822.71</v>
      </c>
      <c r="AI725" s="14">
        <f>Таблица1[[#This Row],[Кадастровая стоимость, руб]]/Таблица1[[#This Row],[Действ. КС]]</f>
        <v>0.35695601187568232</v>
      </c>
      <c r="AJ725" s="20" t="s">
        <v>3996</v>
      </c>
      <c r="AK725" s="20" t="s">
        <v>3997</v>
      </c>
      <c r="AL725" s="20" t="s">
        <v>3998</v>
      </c>
      <c r="AM725" s="8" t="s">
        <v>3984</v>
      </c>
      <c r="AN725" s="8" t="s">
        <v>4036</v>
      </c>
      <c r="AO725" s="46" t="s">
        <v>4013</v>
      </c>
    </row>
    <row r="726" spans="1:41" x14ac:dyDescent="0.25">
      <c r="A726" s="1" t="s">
        <v>173</v>
      </c>
      <c r="B726" s="1" t="s">
        <v>21</v>
      </c>
      <c r="C726" s="1" t="s">
        <v>3981</v>
      </c>
      <c r="D726" s="1" t="s">
        <v>1291</v>
      </c>
      <c r="E726" s="16">
        <v>204002000000</v>
      </c>
      <c r="F726" s="16" t="s">
        <v>1005</v>
      </c>
      <c r="G726" s="8" t="s">
        <v>201</v>
      </c>
      <c r="H726" s="1">
        <v>2</v>
      </c>
      <c r="I726" s="1" t="s">
        <v>1351</v>
      </c>
      <c r="J726" s="1">
        <v>202</v>
      </c>
      <c r="K726" s="1" t="s">
        <v>1352</v>
      </c>
      <c r="L726" s="1">
        <v>61001006003</v>
      </c>
      <c r="M726" s="1" t="s">
        <v>1361</v>
      </c>
      <c r="N726" s="8">
        <v>2012</v>
      </c>
      <c r="O726" s="8">
        <v>102</v>
      </c>
      <c r="P726" s="8" t="s">
        <v>4009</v>
      </c>
      <c r="Q7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6" s="8" t="s">
        <v>3901</v>
      </c>
      <c r="S726" s="8" t="s">
        <v>1528</v>
      </c>
      <c r="T726" s="8" t="s">
        <v>1382</v>
      </c>
      <c r="V726" s="1" t="s">
        <v>2596</v>
      </c>
      <c r="W726" s="8" t="s">
        <v>2641</v>
      </c>
      <c r="X726" s="19" t="s">
        <v>2746</v>
      </c>
      <c r="AA726" s="20">
        <v>6754593.7999999998</v>
      </c>
      <c r="AB726" s="12">
        <f t="shared" si="11"/>
        <v>26725.06</v>
      </c>
      <c r="AC726" s="17">
        <f>ROUND(1.65586^(2*EXP(-((Таблица1[[#This Row],[Площадь, кв.м]]/200)^2))-1),4)</f>
        <v>1.3143</v>
      </c>
      <c r="AD7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26" s="21">
        <v>1</v>
      </c>
      <c r="AG7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35124.746400000004</v>
      </c>
      <c r="AH726" s="34">
        <f>ROUND(Таблица1[[#This Row],[УПКС]]*Таблица1[[#This Row],[Площадь, кв.м]],2)</f>
        <v>3582724.13</v>
      </c>
      <c r="AI726" s="14">
        <f>Таблица1[[#This Row],[Кадастровая стоимость, руб]]/Таблица1[[#This Row],[Действ. КС]]</f>
        <v>0.53041296576560981</v>
      </c>
      <c r="AJ726" s="20" t="s">
        <v>3996</v>
      </c>
      <c r="AK726" s="20" t="s">
        <v>3997</v>
      </c>
      <c r="AL726" s="20" t="s">
        <v>3998</v>
      </c>
      <c r="AM726" s="8" t="s">
        <v>3984</v>
      </c>
      <c r="AN726" s="8" t="s">
        <v>4036</v>
      </c>
      <c r="AO726" s="46" t="s">
        <v>4013</v>
      </c>
    </row>
    <row r="727" spans="1:41" x14ac:dyDescent="0.25">
      <c r="A727" s="1" t="s">
        <v>391</v>
      </c>
      <c r="B727" s="1" t="s">
        <v>21</v>
      </c>
      <c r="C727" s="1" t="s">
        <v>3981</v>
      </c>
      <c r="D727" s="1" t="s">
        <v>1291</v>
      </c>
      <c r="E727" s="16">
        <v>204002000000</v>
      </c>
      <c r="F727" s="16" t="s">
        <v>1005</v>
      </c>
      <c r="G727" s="8" t="s">
        <v>201</v>
      </c>
      <c r="H727" s="1">
        <v>2</v>
      </c>
      <c r="I727" s="1" t="s">
        <v>1351</v>
      </c>
      <c r="J727" s="1">
        <v>202</v>
      </c>
      <c r="K727" s="1" t="s">
        <v>1352</v>
      </c>
      <c r="L727" s="1">
        <v>61001006003</v>
      </c>
      <c r="M727" s="1" t="s">
        <v>1361</v>
      </c>
      <c r="N727" s="8">
        <v>2009</v>
      </c>
      <c r="O727" s="8">
        <v>262.3</v>
      </c>
      <c r="P727" s="8" t="s">
        <v>4009</v>
      </c>
      <c r="Q7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7" s="8" t="s">
        <v>3901</v>
      </c>
      <c r="S727" s="8" t="s">
        <v>1737</v>
      </c>
      <c r="T727" s="8" t="s">
        <v>1382</v>
      </c>
      <c r="U727" s="18"/>
      <c r="V727" s="1" t="s">
        <v>2596</v>
      </c>
      <c r="W727" s="8" t="s">
        <v>2641</v>
      </c>
      <c r="X727" s="19" t="s">
        <v>2747</v>
      </c>
      <c r="AA727" s="20">
        <v>13957300.449999999</v>
      </c>
      <c r="AB727" s="12">
        <f t="shared" si="11"/>
        <v>26725.06</v>
      </c>
      <c r="AC727" s="17">
        <f>ROUND(1.65586^(2*EXP(-((Таблица1[[#This Row],[Площадь, кв.м]]/200)^2))-1),4)</f>
        <v>0.72350000000000003</v>
      </c>
      <c r="AD7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27" s="21">
        <v>1</v>
      </c>
      <c r="AG7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19142.2251</v>
      </c>
      <c r="AH727" s="34">
        <f>ROUND(Таблица1[[#This Row],[УПКС]]*Таблица1[[#This Row],[Площадь, кв.м]],2)</f>
        <v>5021005.6399999997</v>
      </c>
      <c r="AI727" s="14">
        <f>Таблица1[[#This Row],[Кадастровая стоимость, руб]]/Таблица1[[#This Row],[Действ. КС]]</f>
        <v>0.35974045683024614</v>
      </c>
      <c r="AJ727" s="20" t="s">
        <v>3996</v>
      </c>
      <c r="AK727" s="20" t="s">
        <v>3997</v>
      </c>
      <c r="AL727" s="20" t="s">
        <v>3998</v>
      </c>
      <c r="AM727" s="8" t="s">
        <v>3984</v>
      </c>
      <c r="AN727" s="8" t="s">
        <v>4036</v>
      </c>
      <c r="AO727" s="46" t="s">
        <v>4013</v>
      </c>
    </row>
    <row r="728" spans="1:41" x14ac:dyDescent="0.25">
      <c r="A728" s="1" t="s">
        <v>142</v>
      </c>
      <c r="B728" s="1" t="s">
        <v>19</v>
      </c>
      <c r="C728" s="1" t="s">
        <v>3981</v>
      </c>
      <c r="D728" s="1" t="s">
        <v>1291</v>
      </c>
      <c r="E728" s="16">
        <v>204002000000</v>
      </c>
      <c r="F728" s="16" t="s">
        <v>1005</v>
      </c>
      <c r="G728" s="8" t="s">
        <v>201</v>
      </c>
      <c r="H728" s="1">
        <v>2</v>
      </c>
      <c r="I728" s="1" t="s">
        <v>1351</v>
      </c>
      <c r="J728" s="1">
        <v>202</v>
      </c>
      <c r="K728" s="1" t="s">
        <v>1352</v>
      </c>
      <c r="L728" s="1">
        <v>61001006002</v>
      </c>
      <c r="M728" s="1" t="s">
        <v>1360</v>
      </c>
      <c r="N728" s="8">
        <v>2013</v>
      </c>
      <c r="O728" s="8">
        <v>69.2</v>
      </c>
      <c r="P728" s="8" t="s">
        <v>4009</v>
      </c>
      <c r="Q7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8" s="8" t="s">
        <v>3940</v>
      </c>
      <c r="S728" s="8" t="s">
        <v>1499</v>
      </c>
      <c r="T728" s="8" t="s">
        <v>1382</v>
      </c>
      <c r="V728" s="1" t="s">
        <v>2596</v>
      </c>
      <c r="W728" s="8" t="s">
        <v>2616</v>
      </c>
      <c r="X728" s="19" t="s">
        <v>2745</v>
      </c>
      <c r="AA728" s="20">
        <v>3053193.96</v>
      </c>
      <c r="AB728" s="12">
        <f t="shared" si="11"/>
        <v>26725.06</v>
      </c>
      <c r="AC728" s="17">
        <f>ROUND(1.65586^(2*EXP(-((Таблица1[[#This Row],[Площадь, кв.м]]/200)^2))-1),4)</f>
        <v>1.4777</v>
      </c>
      <c r="AD7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28" s="21">
        <v>1</v>
      </c>
      <c r="AG7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39491.621200000001</v>
      </c>
      <c r="AH728" s="34">
        <f>ROUND(Таблица1[[#This Row],[УПКС]]*Таблица1[[#This Row],[Площадь, кв.м]],2)</f>
        <v>2732820.19</v>
      </c>
      <c r="AI728" s="14">
        <f>Таблица1[[#This Row],[Кадастровая стоимость, руб]]/Таблица1[[#This Row],[Действ. КС]]</f>
        <v>0.89506930309792698</v>
      </c>
      <c r="AJ728" s="20" t="s">
        <v>3996</v>
      </c>
      <c r="AK728" s="20" t="s">
        <v>3997</v>
      </c>
      <c r="AL728" s="20" t="s">
        <v>3998</v>
      </c>
      <c r="AM728" s="8" t="s">
        <v>3984</v>
      </c>
      <c r="AN728" s="8" t="s">
        <v>4036</v>
      </c>
      <c r="AO728" s="46" t="s">
        <v>4013</v>
      </c>
    </row>
    <row r="729" spans="1:41" x14ac:dyDescent="0.25">
      <c r="A729" s="1" t="s">
        <v>790</v>
      </c>
      <c r="B729" s="1" t="s">
        <v>19</v>
      </c>
      <c r="C729" s="1" t="s">
        <v>3981</v>
      </c>
      <c r="D729" s="1" t="s">
        <v>1291</v>
      </c>
      <c r="E729" s="16">
        <v>204002000000</v>
      </c>
      <c r="F729" s="16" t="s">
        <v>1005</v>
      </c>
      <c r="G729" s="8" t="s">
        <v>201</v>
      </c>
      <c r="H729" s="1">
        <v>2</v>
      </c>
      <c r="I729" s="1" t="s">
        <v>1351</v>
      </c>
      <c r="J729" s="1">
        <v>202</v>
      </c>
      <c r="K729" s="1" t="s">
        <v>1352</v>
      </c>
      <c r="L729" s="1">
        <v>61001002000</v>
      </c>
      <c r="M729" s="1" t="s">
        <v>1364</v>
      </c>
      <c r="N729" s="8">
        <v>2010</v>
      </c>
      <c r="O729" s="8">
        <v>77.400000000000006</v>
      </c>
      <c r="P729" s="8" t="s">
        <v>4009</v>
      </c>
      <c r="Q7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29" s="8" t="s">
        <v>3961</v>
      </c>
      <c r="S729" s="8" t="s">
        <v>2117</v>
      </c>
      <c r="T729" s="8" t="s">
        <v>1382</v>
      </c>
      <c r="V729" s="1" t="s">
        <v>2596</v>
      </c>
      <c r="W729" s="8" t="s">
        <v>2641</v>
      </c>
      <c r="X729" s="19" t="s">
        <v>2698</v>
      </c>
      <c r="AA729" s="20">
        <v>3414988.62</v>
      </c>
      <c r="AB729" s="12">
        <f t="shared" si="11"/>
        <v>26725.06</v>
      </c>
      <c r="AC729" s="17">
        <f>ROUND(1.65586^(2*EXP(-((Таблица1[[#This Row],[Площадь, кв.м]]/200)^2))-1),4)</f>
        <v>1.4391</v>
      </c>
      <c r="AD7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29" s="21">
        <v>1</v>
      </c>
      <c r="AG7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38075.433499999999</v>
      </c>
      <c r="AH729" s="34">
        <f>ROUND(Таблица1[[#This Row],[УПКС]]*Таблица1[[#This Row],[Площадь, кв.м]],2)</f>
        <v>2947038.55</v>
      </c>
      <c r="AI729" s="14">
        <f>Таблица1[[#This Row],[Кадастровая стоимость, руб]]/Таблица1[[#This Row],[Действ. КС]]</f>
        <v>0.86297170442693882</v>
      </c>
      <c r="AJ729" s="20" t="s">
        <v>3996</v>
      </c>
      <c r="AK729" s="20" t="s">
        <v>3997</v>
      </c>
      <c r="AL729" s="20" t="s">
        <v>3998</v>
      </c>
      <c r="AM729" s="8" t="s">
        <v>3984</v>
      </c>
      <c r="AN729" s="8" t="s">
        <v>4036</v>
      </c>
      <c r="AO729" s="46" t="s">
        <v>4013</v>
      </c>
    </row>
    <row r="730" spans="1:41" x14ac:dyDescent="0.25">
      <c r="A730" s="1" t="s">
        <v>791</v>
      </c>
      <c r="B730" s="1" t="s">
        <v>19</v>
      </c>
      <c r="C730" s="1" t="s">
        <v>3981</v>
      </c>
      <c r="D730" s="1" t="s">
        <v>1291</v>
      </c>
      <c r="E730" s="16">
        <v>204002000000</v>
      </c>
      <c r="F730" s="16" t="s">
        <v>1005</v>
      </c>
      <c r="G730" s="8" t="s">
        <v>201</v>
      </c>
      <c r="H730" s="1">
        <v>2</v>
      </c>
      <c r="I730" s="1" t="s">
        <v>1351</v>
      </c>
      <c r="J730" s="1">
        <v>202</v>
      </c>
      <c r="K730" s="1" t="s">
        <v>1352</v>
      </c>
      <c r="L730" s="1">
        <v>61001002000</v>
      </c>
      <c r="M730" s="1" t="s">
        <v>1364</v>
      </c>
      <c r="N730" s="8">
        <v>2010</v>
      </c>
      <c r="O730" s="8">
        <v>77.400000000000006</v>
      </c>
      <c r="P730" s="8" t="s">
        <v>4009</v>
      </c>
      <c r="Q7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0" s="8" t="s">
        <v>3961</v>
      </c>
      <c r="S730" s="8" t="s">
        <v>2118</v>
      </c>
      <c r="T730" s="8" t="s">
        <v>1382</v>
      </c>
      <c r="V730" s="1" t="s">
        <v>2596</v>
      </c>
      <c r="W730" s="8" t="s">
        <v>2641</v>
      </c>
      <c r="X730" s="19" t="s">
        <v>2729</v>
      </c>
      <c r="AA730" s="20">
        <v>3414988.62</v>
      </c>
      <c r="AB730" s="12">
        <f t="shared" si="11"/>
        <v>26725.06</v>
      </c>
      <c r="AC730" s="17">
        <f>ROUND(1.65586^(2*EXP(-((Таблица1[[#This Row],[Площадь, кв.м]]/200)^2))-1),4)</f>
        <v>1.4391</v>
      </c>
      <c r="AD7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30" s="21">
        <v>1</v>
      </c>
      <c r="AG7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38075.433499999999</v>
      </c>
      <c r="AH730" s="34">
        <f>ROUND(Таблица1[[#This Row],[УПКС]]*Таблица1[[#This Row],[Площадь, кв.м]],2)</f>
        <v>2947038.55</v>
      </c>
      <c r="AI730" s="14">
        <f>Таблица1[[#This Row],[Кадастровая стоимость, руб]]/Таблица1[[#This Row],[Действ. КС]]</f>
        <v>0.86297170442693882</v>
      </c>
      <c r="AJ730" s="20" t="s">
        <v>3996</v>
      </c>
      <c r="AK730" s="20" t="s">
        <v>3997</v>
      </c>
      <c r="AL730" s="20" t="s">
        <v>3998</v>
      </c>
      <c r="AM730" s="8" t="s">
        <v>3984</v>
      </c>
      <c r="AN730" s="8" t="s">
        <v>4036</v>
      </c>
      <c r="AO730" s="46" t="s">
        <v>4013</v>
      </c>
    </row>
    <row r="731" spans="1:41" x14ac:dyDescent="0.25">
      <c r="A731" s="1" t="s">
        <v>1084</v>
      </c>
      <c r="B731" s="1" t="s">
        <v>19</v>
      </c>
      <c r="C731" s="1" t="s">
        <v>3981</v>
      </c>
      <c r="D731" s="1" t="s">
        <v>1291</v>
      </c>
      <c r="E731" s="16">
        <v>204002000000</v>
      </c>
      <c r="F731" s="16" t="s">
        <v>1005</v>
      </c>
      <c r="G731" s="8" t="s">
        <v>201</v>
      </c>
      <c r="H731" s="1">
        <v>2</v>
      </c>
      <c r="I731" s="1" t="s">
        <v>1351</v>
      </c>
      <c r="J731" s="1">
        <v>202</v>
      </c>
      <c r="K731" s="1" t="s">
        <v>1352</v>
      </c>
      <c r="L731" s="1">
        <v>61001002000</v>
      </c>
      <c r="M731" s="1" t="s">
        <v>1364</v>
      </c>
      <c r="N731" s="8">
        <v>2014</v>
      </c>
      <c r="O731" s="8">
        <v>259.5</v>
      </c>
      <c r="P731" s="8" t="s">
        <v>4009</v>
      </c>
      <c r="Q7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1" s="8" t="s">
        <v>3960</v>
      </c>
      <c r="S731" s="8" t="s">
        <v>2399</v>
      </c>
      <c r="T731" s="8" t="s">
        <v>1382</v>
      </c>
      <c r="U731" s="18"/>
      <c r="V731" s="1" t="s">
        <v>2596</v>
      </c>
      <c r="W731" s="8" t="s">
        <v>2656</v>
      </c>
      <c r="X731" s="19" t="s">
        <v>2691</v>
      </c>
      <c r="AA731" s="20">
        <v>11449477.35</v>
      </c>
      <c r="AB731" s="12">
        <f t="shared" si="11"/>
        <v>26725.06</v>
      </c>
      <c r="AC731" s="17">
        <f>ROUND(1.65586^(2*EXP(-((Таблица1[[#This Row],[Площадь, кв.м]]/200)^2))-1),4)</f>
        <v>0.72829999999999995</v>
      </c>
      <c r="AD7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1" s="21">
        <v>1</v>
      </c>
      <c r="AG7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19463.861199999999</v>
      </c>
      <c r="AH731" s="34">
        <f>ROUND(Таблица1[[#This Row],[УПКС]]*Таблица1[[#This Row],[Площадь, кв.м]],2)</f>
        <v>5050871.9800000004</v>
      </c>
      <c r="AI731" s="14">
        <f>Таблица1[[#This Row],[Кадастровая стоимость, руб]]/Таблица1[[#This Row],[Действ. КС]]</f>
        <v>0.44114432699410516</v>
      </c>
      <c r="AJ731" s="20" t="s">
        <v>3996</v>
      </c>
      <c r="AK731" s="20" t="s">
        <v>3997</v>
      </c>
      <c r="AL731" s="20" t="s">
        <v>3998</v>
      </c>
      <c r="AM731" s="8" t="s">
        <v>3984</v>
      </c>
      <c r="AN731" s="8" t="s">
        <v>4036</v>
      </c>
      <c r="AO731" s="46" t="s">
        <v>4013</v>
      </c>
    </row>
    <row r="732" spans="1:41" x14ac:dyDescent="0.25">
      <c r="A732" s="1" t="s">
        <v>250</v>
      </c>
      <c r="B732" s="1" t="s">
        <v>17</v>
      </c>
      <c r="C732" s="1" t="s">
        <v>3981</v>
      </c>
      <c r="D732" s="1" t="s">
        <v>1291</v>
      </c>
      <c r="E732" s="16">
        <v>204002000000</v>
      </c>
      <c r="F732" s="16" t="s">
        <v>1005</v>
      </c>
      <c r="G732" s="8" t="s">
        <v>201</v>
      </c>
      <c r="H732" s="1">
        <v>2</v>
      </c>
      <c r="I732" s="1" t="s">
        <v>1351</v>
      </c>
      <c r="J732" s="1">
        <v>202</v>
      </c>
      <c r="K732" s="1" t="s">
        <v>1352</v>
      </c>
      <c r="L732" s="1">
        <v>61001003000</v>
      </c>
      <c r="M732" s="1" t="s">
        <v>1359</v>
      </c>
      <c r="N732" s="8">
        <v>2014</v>
      </c>
      <c r="O732" s="8">
        <v>145</v>
      </c>
      <c r="P732" s="8" t="s">
        <v>4009</v>
      </c>
      <c r="Q7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2" s="8" t="s">
        <v>3940</v>
      </c>
      <c r="S732" s="8" t="s">
        <v>1599</v>
      </c>
      <c r="T732" s="8" t="s">
        <v>1382</v>
      </c>
      <c r="V732" s="1" t="s">
        <v>2596</v>
      </c>
      <c r="W732" s="8" t="s">
        <v>2616</v>
      </c>
      <c r="X732" s="19" t="s">
        <v>2711</v>
      </c>
      <c r="AA732" s="20">
        <v>6397588.5</v>
      </c>
      <c r="AB732" s="12">
        <f t="shared" si="11"/>
        <v>26725.06</v>
      </c>
      <c r="AC732" s="17">
        <f>ROUND(1.65586^(2*EXP(-((Таблица1[[#This Row],[Площадь, кв.м]]/200)^2))-1),4)</f>
        <v>1.0963000000000001</v>
      </c>
      <c r="AD7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2" s="21">
        <v>1</v>
      </c>
      <c r="AG7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29298.683300000001</v>
      </c>
      <c r="AH732" s="34">
        <f>ROUND(Таблица1[[#This Row],[УПКС]]*Таблица1[[#This Row],[Площадь, кв.м]],2)</f>
        <v>4248309.08</v>
      </c>
      <c r="AI732" s="14">
        <f>Таблица1[[#This Row],[Кадастровая стоимость, руб]]/Таблица1[[#This Row],[Действ. КС]]</f>
        <v>0.66404850515158953</v>
      </c>
      <c r="AJ732" s="20" t="s">
        <v>3996</v>
      </c>
      <c r="AK732" s="20" t="s">
        <v>3997</v>
      </c>
      <c r="AL732" s="20" t="s">
        <v>3998</v>
      </c>
      <c r="AM732" s="8" t="s">
        <v>3984</v>
      </c>
      <c r="AN732" s="8" t="s">
        <v>4036</v>
      </c>
      <c r="AO732" s="46" t="s">
        <v>4013</v>
      </c>
    </row>
    <row r="733" spans="1:41" x14ac:dyDescent="0.25">
      <c r="A733" s="1" t="s">
        <v>411</v>
      </c>
      <c r="B733" s="1" t="s">
        <v>17</v>
      </c>
      <c r="C733" s="1" t="s">
        <v>3981</v>
      </c>
      <c r="D733" s="1" t="s">
        <v>1291</v>
      </c>
      <c r="E733" s="16">
        <v>204002000000</v>
      </c>
      <c r="F733" s="16" t="s">
        <v>1005</v>
      </c>
      <c r="G733" s="8" t="s">
        <v>201</v>
      </c>
      <c r="H733" s="1">
        <v>2</v>
      </c>
      <c r="I733" s="1" t="s">
        <v>1351</v>
      </c>
      <c r="J733" s="1">
        <v>202</v>
      </c>
      <c r="K733" s="1" t="s">
        <v>1352</v>
      </c>
      <c r="L733" s="1">
        <v>61001005000</v>
      </c>
      <c r="M733" s="1" t="s">
        <v>1358</v>
      </c>
      <c r="N733" s="8">
        <v>2016</v>
      </c>
      <c r="O733" s="8">
        <v>304.5</v>
      </c>
      <c r="P733" s="8" t="s">
        <v>4009</v>
      </c>
      <c r="Q7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3" s="8" t="s">
        <v>3960</v>
      </c>
      <c r="S733" s="8" t="s">
        <v>1757</v>
      </c>
      <c r="T733" s="8" t="s">
        <v>1382</v>
      </c>
      <c r="U733" s="18"/>
      <c r="V733" s="1" t="s">
        <v>2596</v>
      </c>
      <c r="W733" s="8" t="s">
        <v>2656</v>
      </c>
      <c r="X733" s="19" t="s">
        <v>2700</v>
      </c>
      <c r="AA733" s="20">
        <v>13434935.85</v>
      </c>
      <c r="AB733" s="12">
        <f t="shared" si="11"/>
        <v>26725.06</v>
      </c>
      <c r="AC733" s="17">
        <f>ROUND(1.65586^(2*EXP(-((Таблица1[[#This Row],[Площадь, кв.м]]/200)^2))-1),4)</f>
        <v>0.66700000000000004</v>
      </c>
      <c r="AD7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3" s="21">
        <v>1</v>
      </c>
      <c r="AG7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17825.615000000002</v>
      </c>
      <c r="AH733" s="34">
        <f>ROUND(Таблица1[[#This Row],[УПКС]]*Таблица1[[#This Row],[Площадь, кв.м]],2)</f>
        <v>5427899.7699999996</v>
      </c>
      <c r="AI733" s="14">
        <f>Таблица1[[#This Row],[Кадастровая стоимость, руб]]/Таблица1[[#This Row],[Действ. КС]]</f>
        <v>0.40401382117503742</v>
      </c>
      <c r="AJ733" s="20" t="s">
        <v>3996</v>
      </c>
      <c r="AK733" s="20" t="s">
        <v>3997</v>
      </c>
      <c r="AL733" s="20" t="s">
        <v>3998</v>
      </c>
      <c r="AM733" s="8" t="s">
        <v>3984</v>
      </c>
      <c r="AN733" s="8" t="s">
        <v>4036</v>
      </c>
      <c r="AO733" s="46" t="s">
        <v>4013</v>
      </c>
    </row>
    <row r="734" spans="1:41" x14ac:dyDescent="0.25">
      <c r="A734" s="1" t="s">
        <v>1040</v>
      </c>
      <c r="B734" s="1" t="s">
        <v>17</v>
      </c>
      <c r="C734" s="1" t="s">
        <v>3981</v>
      </c>
      <c r="D734" s="1" t="s">
        <v>1291</v>
      </c>
      <c r="E734" s="16">
        <v>204002000000</v>
      </c>
      <c r="F734" s="16" t="s">
        <v>1005</v>
      </c>
      <c r="G734" s="8" t="s">
        <v>201</v>
      </c>
      <c r="H734" s="1">
        <v>2</v>
      </c>
      <c r="I734" s="1" t="s">
        <v>1351</v>
      </c>
      <c r="J734" s="1">
        <v>202</v>
      </c>
      <c r="K734" s="1" t="s">
        <v>1352</v>
      </c>
      <c r="L734" s="1">
        <v>61001002000</v>
      </c>
      <c r="M734" s="1" t="s">
        <v>1364</v>
      </c>
      <c r="N734" s="8">
        <v>2013</v>
      </c>
      <c r="O734" s="8">
        <v>167.6</v>
      </c>
      <c r="P734" s="8" t="s">
        <v>4009</v>
      </c>
      <c r="Q7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4" s="8" t="s">
        <v>3940</v>
      </c>
      <c r="S734" s="8" t="s">
        <v>2356</v>
      </c>
      <c r="T734" s="8" t="s">
        <v>1382</v>
      </c>
      <c r="V734" s="1" t="s">
        <v>2596</v>
      </c>
      <c r="W734" s="8" t="s">
        <v>2616</v>
      </c>
      <c r="X734" s="19" t="s">
        <v>2720</v>
      </c>
      <c r="AA734" s="20">
        <v>7394729.8799999999</v>
      </c>
      <c r="AB734" s="12">
        <f t="shared" si="11"/>
        <v>26725.06</v>
      </c>
      <c r="AC734" s="17">
        <f>ROUND(1.65586^(2*EXP(-((Таблица1[[#This Row],[Площадь, кв.м]]/200)^2))-1),4)</f>
        <v>0.99539999999999995</v>
      </c>
      <c r="AD7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4" s="21">
        <v>1</v>
      </c>
      <c r="AG7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26602.1247</v>
      </c>
      <c r="AH734" s="34">
        <f>ROUND(Таблица1[[#This Row],[УПКС]]*Таблица1[[#This Row],[Площадь, кв.м]],2)</f>
        <v>4458516.0999999996</v>
      </c>
      <c r="AI734" s="14">
        <f>Таблица1[[#This Row],[Кадастровая стоимость, руб]]/Таблица1[[#This Row],[Действ. КС]]</f>
        <v>0.60293157050383017</v>
      </c>
      <c r="AJ734" s="20" t="s">
        <v>3996</v>
      </c>
      <c r="AK734" s="20" t="s">
        <v>3997</v>
      </c>
      <c r="AL734" s="20" t="s">
        <v>3998</v>
      </c>
      <c r="AM734" s="8" t="s">
        <v>3984</v>
      </c>
      <c r="AN734" s="8" t="s">
        <v>4036</v>
      </c>
      <c r="AO734" s="46" t="s">
        <v>4013</v>
      </c>
    </row>
    <row r="735" spans="1:41" x14ac:dyDescent="0.25">
      <c r="A735" s="1" t="s">
        <v>938</v>
      </c>
      <c r="B735" s="1" t="s">
        <v>17</v>
      </c>
      <c r="C735" s="1" t="s">
        <v>3981</v>
      </c>
      <c r="D735" s="1" t="s">
        <v>1291</v>
      </c>
      <c r="E735" s="16">
        <v>204002000000</v>
      </c>
      <c r="F735" s="16" t="s">
        <v>1005</v>
      </c>
      <c r="G735" s="8" t="s">
        <v>201</v>
      </c>
      <c r="H735" s="1">
        <v>2</v>
      </c>
      <c r="I735" s="1" t="s">
        <v>1351</v>
      </c>
      <c r="J735" s="1">
        <v>202</v>
      </c>
      <c r="K735" s="1" t="s">
        <v>1352</v>
      </c>
      <c r="L735" s="1">
        <v>61001002000</v>
      </c>
      <c r="M735" s="1" t="s">
        <v>1364</v>
      </c>
      <c r="N735" s="8">
        <v>2016</v>
      </c>
      <c r="O735" s="8">
        <v>111.5</v>
      </c>
      <c r="P735" s="8" t="s">
        <v>4009</v>
      </c>
      <c r="Q7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5" s="8" t="s">
        <v>3961</v>
      </c>
      <c r="S735" s="8" t="s">
        <v>2257</v>
      </c>
      <c r="T735" s="8" t="s">
        <v>1382</v>
      </c>
      <c r="V735" s="1" t="s">
        <v>2596</v>
      </c>
      <c r="W735" s="8" t="s">
        <v>2641</v>
      </c>
      <c r="X735" s="19" t="s">
        <v>2724</v>
      </c>
      <c r="AA735" s="20">
        <v>4919524.95</v>
      </c>
      <c r="AB735" s="12">
        <f t="shared" si="11"/>
        <v>26725.06</v>
      </c>
      <c r="AC735" s="17">
        <f>ROUND(1.65586^(2*EXP(-((Таблица1[[#This Row],[Площадь, кв.м]]/200)^2))-1),4)</f>
        <v>1.2646999999999999</v>
      </c>
      <c r="AD7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5" s="21">
        <v>1</v>
      </c>
      <c r="AG7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33799.183400000002</v>
      </c>
      <c r="AH735" s="34">
        <f>ROUND(Таблица1[[#This Row],[УПКС]]*Таблица1[[#This Row],[Площадь, кв.м]],2)</f>
        <v>3768608.95</v>
      </c>
      <c r="AI735" s="14">
        <f>Таблица1[[#This Row],[Кадастровая стоимость, руб]]/Таблица1[[#This Row],[Действ. КС]]</f>
        <v>0.76605139486079854</v>
      </c>
      <c r="AJ735" s="20" t="s">
        <v>3996</v>
      </c>
      <c r="AK735" s="20" t="s">
        <v>3997</v>
      </c>
      <c r="AL735" s="20" t="s">
        <v>3998</v>
      </c>
      <c r="AM735" s="8" t="s">
        <v>3984</v>
      </c>
      <c r="AN735" s="8" t="s">
        <v>4036</v>
      </c>
      <c r="AO735" s="46" t="s">
        <v>4013</v>
      </c>
    </row>
    <row r="736" spans="1:41" x14ac:dyDescent="0.25">
      <c r="A736" s="1" t="s">
        <v>253</v>
      </c>
      <c r="B736" s="1" t="s">
        <v>17</v>
      </c>
      <c r="C736" s="1" t="s">
        <v>3981</v>
      </c>
      <c r="D736" s="1" t="s">
        <v>1291</v>
      </c>
      <c r="E736" s="16">
        <v>204002000000</v>
      </c>
      <c r="F736" s="16" t="s">
        <v>1005</v>
      </c>
      <c r="G736" s="8" t="s">
        <v>201</v>
      </c>
      <c r="H736" s="1">
        <v>2</v>
      </c>
      <c r="I736" s="1" t="s">
        <v>1351</v>
      </c>
      <c r="J736" s="1">
        <v>202</v>
      </c>
      <c r="K736" s="1" t="s">
        <v>1352</v>
      </c>
      <c r="L736" s="1">
        <v>61001003000</v>
      </c>
      <c r="M736" s="1" t="s">
        <v>1359</v>
      </c>
      <c r="N736" s="8">
        <v>2017</v>
      </c>
      <c r="O736" s="8">
        <v>146</v>
      </c>
      <c r="P736" s="8" t="s">
        <v>4009</v>
      </c>
      <c r="Q7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6" s="8" t="s">
        <v>3961</v>
      </c>
      <c r="S736" s="8" t="s">
        <v>1602</v>
      </c>
      <c r="T736" s="8" t="s">
        <v>1382</v>
      </c>
      <c r="U736" s="18"/>
      <c r="V736" s="1" t="s">
        <v>2596</v>
      </c>
      <c r="W736" s="8" t="s">
        <v>2641</v>
      </c>
      <c r="X736" s="19" t="s">
        <v>2726</v>
      </c>
      <c r="AA736" s="20">
        <v>6441709.7999999998</v>
      </c>
      <c r="AB736" s="12">
        <f t="shared" si="11"/>
        <v>26725.06</v>
      </c>
      <c r="AC736" s="17">
        <f>ROUND(1.65586^(2*EXP(-((Таблица1[[#This Row],[Площадь, кв.м]]/200)^2))-1),4)</f>
        <v>1.0915999999999999</v>
      </c>
      <c r="AD7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6" s="21">
        <v>1</v>
      </c>
      <c r="AG7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29173.075499999999</v>
      </c>
      <c r="AH736" s="34">
        <f>ROUND(Таблица1[[#This Row],[УПКС]]*Таблица1[[#This Row],[Площадь, кв.м]],2)</f>
        <v>4259269.0199999996</v>
      </c>
      <c r="AI736" s="14">
        <f>Таблица1[[#This Row],[Кадастровая стоимость, руб]]/Таблица1[[#This Row],[Действ. КС]]</f>
        <v>0.66120163003927923</v>
      </c>
      <c r="AJ736" s="20" t="s">
        <v>3996</v>
      </c>
      <c r="AK736" s="20" t="s">
        <v>3997</v>
      </c>
      <c r="AL736" s="20" t="s">
        <v>3998</v>
      </c>
      <c r="AM736" s="8" t="s">
        <v>3984</v>
      </c>
      <c r="AN736" s="8" t="s">
        <v>4036</v>
      </c>
      <c r="AO736" s="46" t="s">
        <v>4013</v>
      </c>
    </row>
    <row r="737" spans="1:41" x14ac:dyDescent="0.25">
      <c r="A737" s="1" t="s">
        <v>334</v>
      </c>
      <c r="B737" s="1" t="s">
        <v>17</v>
      </c>
      <c r="C737" s="1" t="s">
        <v>3981</v>
      </c>
      <c r="D737" s="1" t="s">
        <v>1291</v>
      </c>
      <c r="E737" s="16">
        <v>204002000000</v>
      </c>
      <c r="F737" s="16" t="s">
        <v>1005</v>
      </c>
      <c r="G737" s="8" t="s">
        <v>201</v>
      </c>
      <c r="H737" s="1">
        <v>2</v>
      </c>
      <c r="I737" s="1" t="s">
        <v>1351</v>
      </c>
      <c r="J737" s="1">
        <v>202</v>
      </c>
      <c r="K737" s="1" t="s">
        <v>1352</v>
      </c>
      <c r="L737" s="1">
        <v>61001003000</v>
      </c>
      <c r="M737" s="1" t="s">
        <v>1359</v>
      </c>
      <c r="N737" s="8">
        <v>2017</v>
      </c>
      <c r="O737" s="8">
        <v>197</v>
      </c>
      <c r="P737" s="8" t="s">
        <v>4009</v>
      </c>
      <c r="Q7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7" s="8" t="s">
        <v>3961</v>
      </c>
      <c r="S737" s="8" t="s">
        <v>1681</v>
      </c>
      <c r="T737" s="8" t="s">
        <v>1382</v>
      </c>
      <c r="U737" s="18"/>
      <c r="V737" s="1" t="s">
        <v>2596</v>
      </c>
      <c r="W737" s="8" t="s">
        <v>2641</v>
      </c>
      <c r="X737" s="19" t="s">
        <v>2696</v>
      </c>
      <c r="AA737" s="20">
        <v>8691896.0999999996</v>
      </c>
      <c r="AB737" s="12">
        <f t="shared" si="11"/>
        <v>26725.06</v>
      </c>
      <c r="AC737" s="17">
        <f>ROUND(1.65586^(2*EXP(-((Таблица1[[#This Row],[Площадь, кв.м]]/200)^2))-1),4)</f>
        <v>0.8851</v>
      </c>
      <c r="AD7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7" s="21">
        <v>1</v>
      </c>
      <c r="AG7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23654.350600000002</v>
      </c>
      <c r="AH737" s="34">
        <f>ROUND(Таблица1[[#This Row],[УПКС]]*Таблица1[[#This Row],[Площадь, кв.м]],2)</f>
        <v>4659907.07</v>
      </c>
      <c r="AI737" s="14">
        <f>Таблица1[[#This Row],[Кадастровая стоимость, руб]]/Таблица1[[#This Row],[Действ. КС]]</f>
        <v>0.53612088966410909</v>
      </c>
      <c r="AJ737" s="20" t="s">
        <v>3996</v>
      </c>
      <c r="AK737" s="20" t="s">
        <v>3997</v>
      </c>
      <c r="AL737" s="20" t="s">
        <v>3998</v>
      </c>
      <c r="AM737" s="8" t="s">
        <v>3984</v>
      </c>
      <c r="AN737" s="8" t="s">
        <v>4036</v>
      </c>
      <c r="AO737" s="46" t="s">
        <v>4013</v>
      </c>
    </row>
    <row r="738" spans="1:41" x14ac:dyDescent="0.25">
      <c r="A738" s="1" t="s">
        <v>324</v>
      </c>
      <c r="B738" s="1" t="s">
        <v>8</v>
      </c>
      <c r="C738" s="1" t="s">
        <v>3981</v>
      </c>
      <c r="D738" s="1" t="s">
        <v>1291</v>
      </c>
      <c r="E738" s="16">
        <v>204002000000</v>
      </c>
      <c r="F738" s="16" t="s">
        <v>1005</v>
      </c>
      <c r="G738" s="8" t="s">
        <v>201</v>
      </c>
      <c r="H738" s="1">
        <v>2</v>
      </c>
      <c r="I738" s="1" t="s">
        <v>1351</v>
      </c>
      <c r="J738" s="1">
        <v>202</v>
      </c>
      <c r="K738" s="1" t="s">
        <v>1352</v>
      </c>
      <c r="L738" s="1">
        <v>61001003000</v>
      </c>
      <c r="M738" s="1" t="s">
        <v>1359</v>
      </c>
      <c r="N738" s="8">
        <v>2016</v>
      </c>
      <c r="O738" s="8">
        <v>187.3</v>
      </c>
      <c r="P738" s="8" t="s">
        <v>4009</v>
      </c>
      <c r="Q7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8" s="8" t="s">
        <v>3960</v>
      </c>
      <c r="S738" s="8" t="s">
        <v>1671</v>
      </c>
      <c r="T738" s="8" t="s">
        <v>1382</v>
      </c>
      <c r="V738" s="1" t="s">
        <v>2596</v>
      </c>
      <c r="W738" s="8" t="s">
        <v>2656</v>
      </c>
      <c r="X738" s="19" t="s">
        <v>2742</v>
      </c>
      <c r="AA738" s="20">
        <v>8263919.4900000002</v>
      </c>
      <c r="AB738" s="12">
        <f t="shared" si="11"/>
        <v>26725.06</v>
      </c>
      <c r="AC738" s="17">
        <f>ROUND(1.65586^(2*EXP(-((Таблица1[[#This Row],[Площадь, кв.м]]/200)^2))-1),4)</f>
        <v>0.91879999999999995</v>
      </c>
      <c r="AD7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8" s="21">
        <v>1</v>
      </c>
      <c r="AG7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24554.985100000002</v>
      </c>
      <c r="AH738" s="34">
        <f>ROUND(Таблица1[[#This Row],[УПКС]]*Таблица1[[#This Row],[Площадь, кв.м]],2)</f>
        <v>4599148.71</v>
      </c>
      <c r="AI738" s="14">
        <f>Таблица1[[#This Row],[Кадастровая стоимость, руб]]/Таблица1[[#This Row],[Действ. КС]]</f>
        <v>0.5565335813793123</v>
      </c>
      <c r="AJ738" s="20" t="s">
        <v>3996</v>
      </c>
      <c r="AK738" s="20" t="s">
        <v>3997</v>
      </c>
      <c r="AL738" s="20" t="s">
        <v>3998</v>
      </c>
      <c r="AM738" s="8" t="s">
        <v>3984</v>
      </c>
      <c r="AN738" s="8" t="s">
        <v>4036</v>
      </c>
      <c r="AO738" s="46" t="s">
        <v>4013</v>
      </c>
    </row>
    <row r="739" spans="1:41" x14ac:dyDescent="0.25">
      <c r="A739" s="1" t="s">
        <v>36</v>
      </c>
      <c r="B739" s="1" t="s">
        <v>6</v>
      </c>
      <c r="C739" s="1" t="s">
        <v>3981</v>
      </c>
      <c r="D739" s="1" t="s">
        <v>1291</v>
      </c>
      <c r="E739" s="16">
        <v>204002000000</v>
      </c>
      <c r="F739" s="16" t="s">
        <v>1005</v>
      </c>
      <c r="G739" s="8" t="s">
        <v>1338</v>
      </c>
      <c r="H739" s="1">
        <v>2</v>
      </c>
      <c r="I739" s="1" t="s">
        <v>1349</v>
      </c>
      <c r="J739" s="1">
        <v>201</v>
      </c>
      <c r="K739" s="1" t="s">
        <v>1350</v>
      </c>
      <c r="L739" s="1">
        <v>61001005000</v>
      </c>
      <c r="M739" s="1" t="s">
        <v>1358</v>
      </c>
      <c r="N739" s="8">
        <v>2018</v>
      </c>
      <c r="O739" s="8">
        <v>206.2</v>
      </c>
      <c r="P739" s="8" t="s">
        <v>4009</v>
      </c>
      <c r="Q7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39" s="8" t="s">
        <v>3901</v>
      </c>
      <c r="S739" s="8" t="s">
        <v>1405</v>
      </c>
      <c r="T739" s="8" t="s">
        <v>1382</v>
      </c>
      <c r="U739" s="18"/>
      <c r="V739" s="1" t="s">
        <v>2596</v>
      </c>
      <c r="W739" s="8" t="s">
        <v>2616</v>
      </c>
      <c r="X739" s="19" t="s">
        <v>2702</v>
      </c>
      <c r="Y739" s="8" t="s">
        <v>2933</v>
      </c>
      <c r="Z739" s="8">
        <v>1</v>
      </c>
      <c r="AA739" s="20">
        <v>9097812.0600000005</v>
      </c>
      <c r="AB739" s="12">
        <f t="shared" si="11"/>
        <v>26725.06</v>
      </c>
      <c r="AC739" s="17">
        <f>ROUND(1.65586^(2*EXP(-((Таблица1[[#This Row],[Площадь, кв.м]]/200)^2))-1),4)</f>
        <v>0.85560000000000003</v>
      </c>
      <c r="AD7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39" s="21">
        <v>1</v>
      </c>
      <c r="AG7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22865.961299999999</v>
      </c>
      <c r="AH739" s="34">
        <f>ROUND(Таблица1[[#This Row],[УПКС]]*Таблица1[[#This Row],[Площадь, кв.м]],2)</f>
        <v>4714961.22</v>
      </c>
      <c r="AI739" s="14">
        <f>Таблица1[[#This Row],[Кадастровая стоимость, руб]]/Таблица1[[#This Row],[Действ. КС]]</f>
        <v>0.51825221151029133</v>
      </c>
      <c r="AJ739" s="20" t="s">
        <v>3996</v>
      </c>
      <c r="AK739" s="20" t="s">
        <v>3997</v>
      </c>
      <c r="AL739" s="20" t="s">
        <v>3998</v>
      </c>
      <c r="AM739" s="8" t="s">
        <v>3984</v>
      </c>
      <c r="AN739" s="8" t="s">
        <v>4036</v>
      </c>
      <c r="AO739" s="46" t="s">
        <v>4013</v>
      </c>
    </row>
    <row r="740" spans="1:41" x14ac:dyDescent="0.25">
      <c r="A740" s="1" t="s">
        <v>38</v>
      </c>
      <c r="B740" s="1" t="s">
        <v>6</v>
      </c>
      <c r="C740" s="1" t="s">
        <v>3981</v>
      </c>
      <c r="D740" s="1" t="s">
        <v>1291</v>
      </c>
      <c r="E740" s="16">
        <v>204002000000</v>
      </c>
      <c r="F740" s="16" t="s">
        <v>1005</v>
      </c>
      <c r="G740" s="8" t="s">
        <v>1338</v>
      </c>
      <c r="H740" s="1">
        <v>2</v>
      </c>
      <c r="I740" s="1" t="s">
        <v>1349</v>
      </c>
      <c r="J740" s="1">
        <v>201</v>
      </c>
      <c r="K740" s="1" t="s">
        <v>1350</v>
      </c>
      <c r="L740" s="1">
        <v>61001005000</v>
      </c>
      <c r="M740" s="1" t="s">
        <v>1358</v>
      </c>
      <c r="N740" s="8">
        <v>2018</v>
      </c>
      <c r="O740" s="8">
        <v>206.2</v>
      </c>
      <c r="P740" s="8" t="s">
        <v>4009</v>
      </c>
      <c r="Q7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40" s="8" t="s">
        <v>3901</v>
      </c>
      <c r="S740" s="8" t="s">
        <v>1407</v>
      </c>
      <c r="T740" s="8" t="s">
        <v>1382</v>
      </c>
      <c r="U740" s="18"/>
      <c r="V740" s="1" t="s">
        <v>2596</v>
      </c>
      <c r="W740" s="8" t="s">
        <v>2616</v>
      </c>
      <c r="X740" s="19" t="s">
        <v>2702</v>
      </c>
      <c r="Y740" s="8" t="s">
        <v>2933</v>
      </c>
      <c r="Z740" s="8">
        <v>2</v>
      </c>
      <c r="AA740" s="20">
        <v>9097812.0600000005</v>
      </c>
      <c r="AB740" s="12">
        <f t="shared" si="11"/>
        <v>26725.06</v>
      </c>
      <c r="AC740" s="17">
        <f>ROUND(1.65586^(2*EXP(-((Таблица1[[#This Row],[Площадь, кв.м]]/200)^2))-1),4)</f>
        <v>0.85560000000000003</v>
      </c>
      <c r="AD7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40" s="21">
        <v>1</v>
      </c>
      <c r="AG7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22865.961299999999</v>
      </c>
      <c r="AH740" s="34">
        <f>ROUND(Таблица1[[#This Row],[УПКС]]*Таблица1[[#This Row],[Площадь, кв.м]],2)</f>
        <v>4714961.22</v>
      </c>
      <c r="AI740" s="14">
        <f>Таблица1[[#This Row],[Кадастровая стоимость, руб]]/Таблица1[[#This Row],[Действ. КС]]</f>
        <v>0.51825221151029133</v>
      </c>
      <c r="AJ740" s="20" t="s">
        <v>3996</v>
      </c>
      <c r="AK740" s="20" t="s">
        <v>3997</v>
      </c>
      <c r="AL740" s="20" t="s">
        <v>3998</v>
      </c>
      <c r="AM740" s="8" t="s">
        <v>3984</v>
      </c>
      <c r="AN740" s="8" t="s">
        <v>4036</v>
      </c>
      <c r="AO740" s="46" t="s">
        <v>4013</v>
      </c>
    </row>
    <row r="741" spans="1:41" x14ac:dyDescent="0.25">
      <c r="A741" s="1" t="s">
        <v>37</v>
      </c>
      <c r="B741" s="1" t="s">
        <v>6</v>
      </c>
      <c r="C741" s="1" t="s">
        <v>3981</v>
      </c>
      <c r="D741" s="1" t="s">
        <v>1291</v>
      </c>
      <c r="E741" s="16">
        <v>204002000000</v>
      </c>
      <c r="F741" s="16" t="s">
        <v>1005</v>
      </c>
      <c r="G741" s="8" t="s">
        <v>1338</v>
      </c>
      <c r="H741" s="1">
        <v>2</v>
      </c>
      <c r="I741" s="1" t="s">
        <v>1349</v>
      </c>
      <c r="J741" s="1">
        <v>201</v>
      </c>
      <c r="K741" s="1" t="s">
        <v>1350</v>
      </c>
      <c r="L741" s="1">
        <v>61001005000</v>
      </c>
      <c r="M741" s="1" t="s">
        <v>1358</v>
      </c>
      <c r="N741" s="8">
        <v>2018</v>
      </c>
      <c r="O741" s="8">
        <v>206.2</v>
      </c>
      <c r="P741" s="8" t="s">
        <v>4009</v>
      </c>
      <c r="Q7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41" s="8" t="s">
        <v>3901</v>
      </c>
      <c r="S741" s="8" t="s">
        <v>1406</v>
      </c>
      <c r="T741" s="8" t="s">
        <v>1382</v>
      </c>
      <c r="U741" s="18"/>
      <c r="V741" s="1" t="s">
        <v>2596</v>
      </c>
      <c r="W741" s="8" t="s">
        <v>2616</v>
      </c>
      <c r="X741" s="19" t="s">
        <v>2703</v>
      </c>
      <c r="Y741" s="8" t="s">
        <v>2933</v>
      </c>
      <c r="Z741" s="8">
        <v>1</v>
      </c>
      <c r="AA741" s="20">
        <v>9097812.0600000005</v>
      </c>
      <c r="AB741" s="12">
        <f t="shared" si="11"/>
        <v>26725.06</v>
      </c>
      <c r="AC741" s="17">
        <f>ROUND(1.65586^(2*EXP(-((Таблица1[[#This Row],[Площадь, кв.м]]/200)^2))-1),4)</f>
        <v>0.85560000000000003</v>
      </c>
      <c r="AD7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41" s="21">
        <v>1</v>
      </c>
      <c r="AG7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22865.961299999999</v>
      </c>
      <c r="AH741" s="34">
        <f>ROUND(Таблица1[[#This Row],[УПКС]]*Таблица1[[#This Row],[Площадь, кв.м]],2)</f>
        <v>4714961.22</v>
      </c>
      <c r="AI741" s="14">
        <f>Таблица1[[#This Row],[Кадастровая стоимость, руб]]/Таблица1[[#This Row],[Действ. КС]]</f>
        <v>0.51825221151029133</v>
      </c>
      <c r="AJ741" s="20" t="s">
        <v>3996</v>
      </c>
      <c r="AK741" s="20" t="s">
        <v>3997</v>
      </c>
      <c r="AL741" s="20" t="s">
        <v>3998</v>
      </c>
      <c r="AM741" s="8" t="s">
        <v>3984</v>
      </c>
      <c r="AN741" s="8" t="s">
        <v>4036</v>
      </c>
      <c r="AO741" s="46" t="s">
        <v>4013</v>
      </c>
    </row>
    <row r="742" spans="1:41" x14ac:dyDescent="0.25">
      <c r="A742" s="1" t="s">
        <v>39</v>
      </c>
      <c r="B742" s="1" t="s">
        <v>6</v>
      </c>
      <c r="C742" s="1" t="s">
        <v>3981</v>
      </c>
      <c r="D742" s="1" t="s">
        <v>1291</v>
      </c>
      <c r="E742" s="16">
        <v>204002000000</v>
      </c>
      <c r="F742" s="16" t="s">
        <v>1005</v>
      </c>
      <c r="G742" s="8" t="s">
        <v>1338</v>
      </c>
      <c r="H742" s="1">
        <v>2</v>
      </c>
      <c r="I742" s="1" t="s">
        <v>1349</v>
      </c>
      <c r="J742" s="1">
        <v>201</v>
      </c>
      <c r="K742" s="1" t="s">
        <v>1350</v>
      </c>
      <c r="L742" s="1">
        <v>61001005000</v>
      </c>
      <c r="M742" s="1" t="s">
        <v>1358</v>
      </c>
      <c r="N742" s="8">
        <v>2018</v>
      </c>
      <c r="O742" s="8">
        <v>206.2</v>
      </c>
      <c r="P742" s="8" t="s">
        <v>4009</v>
      </c>
      <c r="Q7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42" s="8" t="s">
        <v>3901</v>
      </c>
      <c r="S742" s="8" t="s">
        <v>1408</v>
      </c>
      <c r="T742" s="8" t="s">
        <v>1382</v>
      </c>
      <c r="U742" s="18"/>
      <c r="V742" s="1" t="s">
        <v>2596</v>
      </c>
      <c r="W742" s="8" t="s">
        <v>2616</v>
      </c>
      <c r="X742" s="19" t="s">
        <v>2703</v>
      </c>
      <c r="Y742" s="8" t="s">
        <v>2933</v>
      </c>
      <c r="Z742" s="8">
        <v>2</v>
      </c>
      <c r="AA742" s="20">
        <v>9097812.0600000005</v>
      </c>
      <c r="AB742" s="12">
        <f t="shared" si="11"/>
        <v>26725.06</v>
      </c>
      <c r="AC742" s="17">
        <f>ROUND(1.65586^(2*EXP(-((Таблица1[[#This Row],[Площадь, кв.м]]/200)^2))-1),4)</f>
        <v>0.85560000000000003</v>
      </c>
      <c r="AD7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42" s="21">
        <v>1</v>
      </c>
      <c r="AG7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22865.961299999999</v>
      </c>
      <c r="AH742" s="34">
        <f>ROUND(Таблица1[[#This Row],[УПКС]]*Таблица1[[#This Row],[Площадь, кв.м]],2)</f>
        <v>4714961.22</v>
      </c>
      <c r="AI742" s="14">
        <f>Таблица1[[#This Row],[Кадастровая стоимость, руб]]/Таблица1[[#This Row],[Действ. КС]]</f>
        <v>0.51825221151029133</v>
      </c>
      <c r="AJ742" s="20" t="s">
        <v>3996</v>
      </c>
      <c r="AK742" s="20" t="s">
        <v>3997</v>
      </c>
      <c r="AL742" s="20" t="s">
        <v>3998</v>
      </c>
      <c r="AM742" s="8" t="s">
        <v>3984</v>
      </c>
      <c r="AN742" s="8" t="s">
        <v>4036</v>
      </c>
      <c r="AO742" s="46" t="s">
        <v>4013</v>
      </c>
    </row>
    <row r="743" spans="1:41" x14ac:dyDescent="0.25">
      <c r="A743" s="1" t="s">
        <v>234</v>
      </c>
      <c r="B743" s="1" t="s">
        <v>8</v>
      </c>
      <c r="C743" s="1" t="s">
        <v>3981</v>
      </c>
      <c r="D743" s="1" t="s">
        <v>1291</v>
      </c>
      <c r="E743" s="16">
        <v>204002000000</v>
      </c>
      <c r="F743" s="16" t="s">
        <v>1005</v>
      </c>
      <c r="G743" s="8" t="s">
        <v>201</v>
      </c>
      <c r="H743" s="1">
        <v>2</v>
      </c>
      <c r="I743" s="1" t="s">
        <v>1351</v>
      </c>
      <c r="J743" s="1">
        <v>202</v>
      </c>
      <c r="K743" s="1" t="s">
        <v>1352</v>
      </c>
      <c r="L743" s="1">
        <v>61001005000</v>
      </c>
      <c r="M743" s="1" t="s">
        <v>1358</v>
      </c>
      <c r="N743" s="8">
        <v>2018</v>
      </c>
      <c r="O743" s="8">
        <v>137</v>
      </c>
      <c r="P743" s="8" t="s">
        <v>4009</v>
      </c>
      <c r="Q7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43" s="8" t="s">
        <v>3940</v>
      </c>
      <c r="S743" s="8" t="s">
        <v>1585</v>
      </c>
      <c r="T743" s="8" t="s">
        <v>1382</v>
      </c>
      <c r="U743" s="18"/>
      <c r="V743" s="1" t="s">
        <v>2596</v>
      </c>
      <c r="W743" s="8" t="s">
        <v>2616</v>
      </c>
      <c r="X743" s="19"/>
      <c r="AA743" s="20">
        <v>6044618.0999999996</v>
      </c>
      <c r="AB743" s="12">
        <f t="shared" si="11"/>
        <v>26725.06</v>
      </c>
      <c r="AC743" s="17">
        <f>ROUND(1.65586^(2*EXP(-((Таблица1[[#This Row],[Площадь, кв.м]]/200)^2))-1),4)</f>
        <v>1.1349</v>
      </c>
      <c r="AD7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43" s="21">
        <v>1</v>
      </c>
      <c r="AG7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30330.2706</v>
      </c>
      <c r="AH743" s="34">
        <f>ROUND(Таблица1[[#This Row],[УПКС]]*Таблица1[[#This Row],[Площадь, кв.м]],2)</f>
        <v>4155247.07</v>
      </c>
      <c r="AI743" s="14">
        <f>Таблица1[[#This Row],[Кадастровая стоимость, руб]]/Таблица1[[#This Row],[Действ. КС]]</f>
        <v>0.68742921409708246</v>
      </c>
      <c r="AJ743" s="20" t="s">
        <v>3996</v>
      </c>
      <c r="AK743" s="20" t="s">
        <v>3997</v>
      </c>
      <c r="AL743" s="20" t="s">
        <v>3998</v>
      </c>
      <c r="AM743" s="8" t="s">
        <v>3984</v>
      </c>
      <c r="AN743" s="8" t="s">
        <v>4036</v>
      </c>
      <c r="AO743" s="46" t="s">
        <v>4013</v>
      </c>
    </row>
    <row r="744" spans="1:41" x14ac:dyDescent="0.25">
      <c r="A744" s="1" t="s">
        <v>263</v>
      </c>
      <c r="B744" s="1" t="s">
        <v>17</v>
      </c>
      <c r="C744" s="1" t="s">
        <v>3981</v>
      </c>
      <c r="D744" s="1" t="s">
        <v>1291</v>
      </c>
      <c r="E744" s="16">
        <v>204002000000</v>
      </c>
      <c r="F744" s="16" t="s">
        <v>1005</v>
      </c>
      <c r="G744" s="8" t="s">
        <v>201</v>
      </c>
      <c r="H744" s="1">
        <v>2</v>
      </c>
      <c r="I744" s="1" t="s">
        <v>1351</v>
      </c>
      <c r="J744" s="1">
        <v>202</v>
      </c>
      <c r="K744" s="1" t="s">
        <v>1352</v>
      </c>
      <c r="L744" s="1">
        <v>61001006002</v>
      </c>
      <c r="M744" s="1" t="s">
        <v>1360</v>
      </c>
      <c r="N744" s="8">
        <v>2017</v>
      </c>
      <c r="O744" s="8">
        <v>154.69999999999999</v>
      </c>
      <c r="P744" s="8" t="s">
        <v>4009</v>
      </c>
      <c r="Q7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44" s="8" t="s">
        <v>3961</v>
      </c>
      <c r="S744" s="8" t="s">
        <v>1611</v>
      </c>
      <c r="T744" s="8" t="s">
        <v>1382</v>
      </c>
      <c r="U744" s="18"/>
      <c r="V744" s="1" t="s">
        <v>2596</v>
      </c>
      <c r="W744" s="8" t="s">
        <v>2641</v>
      </c>
      <c r="X744" s="19" t="s">
        <v>2745</v>
      </c>
      <c r="AA744" s="20">
        <v>6825565.1100000003</v>
      </c>
      <c r="AB744" s="12">
        <f t="shared" si="11"/>
        <v>26725.06</v>
      </c>
      <c r="AC744" s="17">
        <f>ROUND(1.65586^(2*EXP(-((Таблица1[[#This Row],[Площадь, кв.м]]/200)^2))-1),4)</f>
        <v>1.0515000000000001</v>
      </c>
      <c r="AD7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44" s="21">
        <v>1</v>
      </c>
      <c r="AG7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28101.400600000001</v>
      </c>
      <c r="AH744" s="34">
        <f>ROUND(Таблица1[[#This Row],[УПКС]]*Таблица1[[#This Row],[Площадь, кв.м]],2)</f>
        <v>4347286.67</v>
      </c>
      <c r="AI744" s="14">
        <f>Таблица1[[#This Row],[Кадастровая стоимость, руб]]/Таблица1[[#This Row],[Действ. КС]]</f>
        <v>0.63691234351143711</v>
      </c>
      <c r="AJ744" s="20" t="s">
        <v>3996</v>
      </c>
      <c r="AK744" s="20" t="s">
        <v>3997</v>
      </c>
      <c r="AL744" s="20" t="s">
        <v>3998</v>
      </c>
      <c r="AM744" s="8" t="s">
        <v>3984</v>
      </c>
      <c r="AN744" s="8" t="s">
        <v>4036</v>
      </c>
      <c r="AO744" s="46" t="s">
        <v>4013</v>
      </c>
    </row>
    <row r="745" spans="1:41" x14ac:dyDescent="0.25">
      <c r="A745" s="1" t="s">
        <v>437</v>
      </c>
      <c r="B745" s="1" t="s">
        <v>17</v>
      </c>
      <c r="C745" s="1" t="s">
        <v>3981</v>
      </c>
      <c r="D745" s="1" t="s">
        <v>1322</v>
      </c>
      <c r="E745" s="16">
        <v>204002000000</v>
      </c>
      <c r="F745" s="16" t="s">
        <v>1005</v>
      </c>
      <c r="G745" s="8" t="s">
        <v>201</v>
      </c>
      <c r="H745" s="1">
        <v>2</v>
      </c>
      <c r="I745" s="1" t="s">
        <v>1351</v>
      </c>
      <c r="J745" s="1">
        <v>202</v>
      </c>
      <c r="K745" s="1" t="s">
        <v>1352</v>
      </c>
      <c r="L745" s="1">
        <v>61001003000</v>
      </c>
      <c r="M745" s="1" t="s">
        <v>1359</v>
      </c>
      <c r="N745" s="8">
        <v>2015</v>
      </c>
      <c r="O745" s="8">
        <v>494.6</v>
      </c>
      <c r="P745" s="8" t="s">
        <v>4009</v>
      </c>
      <c r="Q7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45" s="8" t="s">
        <v>3961</v>
      </c>
      <c r="S745" s="8" t="s">
        <v>1782</v>
      </c>
      <c r="T745" s="8" t="s">
        <v>1382</v>
      </c>
      <c r="U745" s="18"/>
      <c r="V745" s="1" t="s">
        <v>2596</v>
      </c>
      <c r="W745" s="8" t="s">
        <v>2641</v>
      </c>
      <c r="X745" s="19" t="s">
        <v>2727</v>
      </c>
      <c r="AA745" s="20">
        <v>10992781.76</v>
      </c>
      <c r="AB745" s="12">
        <f t="shared" si="11"/>
        <v>26725.06</v>
      </c>
      <c r="AC745" s="17">
        <f>ROUND(1.65586^(2*EXP(-((Таблица1[[#This Row],[Площадь, кв.м]]/200)^2))-1),4)</f>
        <v>0.60529999999999995</v>
      </c>
      <c r="AD7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45" s="21">
        <v>1</v>
      </c>
      <c r="AG7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16176.6788</v>
      </c>
      <c r="AH745" s="34">
        <f>ROUND(Таблица1[[#This Row],[УПКС]]*Таблица1[[#This Row],[Площадь, кв.м]],2)</f>
        <v>8000985.3300000001</v>
      </c>
      <c r="AI745" s="14">
        <f>Таблица1[[#This Row],[Кадастровая стоимость, руб]]/Таблица1[[#This Row],[Действ. КС]]</f>
        <v>0.7278399139254812</v>
      </c>
      <c r="AJ745" s="20" t="s">
        <v>3996</v>
      </c>
      <c r="AK745" s="20" t="s">
        <v>3997</v>
      </c>
      <c r="AL745" s="20" t="s">
        <v>3998</v>
      </c>
      <c r="AM745" s="8" t="s">
        <v>3984</v>
      </c>
      <c r="AN745" s="8" t="s">
        <v>4036</v>
      </c>
      <c r="AO745" s="46" t="s">
        <v>4013</v>
      </c>
    </row>
    <row r="746" spans="1:41" x14ac:dyDescent="0.25">
      <c r="A746" s="1" t="s">
        <v>158</v>
      </c>
      <c r="B746" s="1" t="s">
        <v>17</v>
      </c>
      <c r="C746" s="1" t="s">
        <v>3981</v>
      </c>
      <c r="D746" s="1" t="s">
        <v>1292</v>
      </c>
      <c r="E746" s="16">
        <v>204002000000</v>
      </c>
      <c r="F746" s="16" t="s">
        <v>1005</v>
      </c>
      <c r="G746" s="8" t="s">
        <v>201</v>
      </c>
      <c r="H746" s="1">
        <v>2</v>
      </c>
      <c r="I746" s="1" t="s">
        <v>1351</v>
      </c>
      <c r="J746" s="1">
        <v>202</v>
      </c>
      <c r="K746" s="1" t="s">
        <v>1352</v>
      </c>
      <c r="L746" s="1">
        <v>61001003000</v>
      </c>
      <c r="M746" s="1" t="s">
        <v>1359</v>
      </c>
      <c r="N746" s="8">
        <v>2013</v>
      </c>
      <c r="O746" s="8">
        <v>92.3</v>
      </c>
      <c r="P746" s="8" t="s">
        <v>4009</v>
      </c>
      <c r="Q74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46" s="8" t="s">
        <v>3894</v>
      </c>
      <c r="S746" s="8" t="s">
        <v>1513</v>
      </c>
      <c r="T746" s="8" t="s">
        <v>1382</v>
      </c>
      <c r="U746" s="18"/>
      <c r="V746" s="1" t="s">
        <v>2594</v>
      </c>
      <c r="W746" s="8" t="s">
        <v>2619</v>
      </c>
      <c r="X746" s="19" t="s">
        <v>2732</v>
      </c>
      <c r="AA746" s="20">
        <v>1756441.31</v>
      </c>
      <c r="AB746" s="12">
        <f t="shared" si="11"/>
        <v>26725.06</v>
      </c>
      <c r="AC746" s="17">
        <f>ROUND(1.65586^(2*EXP(-((Таблица1[[#This Row],[Площадь, кв.м]]/200)^2))-1),4)</f>
        <v>1.3646</v>
      </c>
      <c r="AD7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46" s="21">
        <v>1</v>
      </c>
      <c r="AG7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52194.457000000002</v>
      </c>
      <c r="AH746" s="34">
        <f>ROUND(Таблица1[[#This Row],[УПКС]]*Таблица1[[#This Row],[Площадь, кв.м]],2)</f>
        <v>4817548.38</v>
      </c>
      <c r="AI746" s="14">
        <f>Таблица1[[#This Row],[Кадастровая стоимость, руб]]/Таблица1[[#This Row],[Действ. КС]]</f>
        <v>2.7427892708809041</v>
      </c>
      <c r="AJ746" s="20" t="s">
        <v>3996</v>
      </c>
      <c r="AK746" s="20" t="s">
        <v>3997</v>
      </c>
      <c r="AL746" s="20" t="s">
        <v>3998</v>
      </c>
      <c r="AM746" s="8" t="s">
        <v>3984</v>
      </c>
      <c r="AN746" s="8" t="s">
        <v>4036</v>
      </c>
      <c r="AO746" s="46" t="s">
        <v>4013</v>
      </c>
    </row>
    <row r="747" spans="1:41" x14ac:dyDescent="0.25">
      <c r="A747" s="1" t="s">
        <v>457</v>
      </c>
      <c r="B747" s="1" t="s">
        <v>17</v>
      </c>
      <c r="C747" s="1" t="s">
        <v>3981</v>
      </c>
      <c r="D747" s="1" t="s">
        <v>1292</v>
      </c>
      <c r="E747" s="16">
        <v>204002000000</v>
      </c>
      <c r="F747" s="16" t="s">
        <v>1005</v>
      </c>
      <c r="G747" s="8" t="s">
        <v>201</v>
      </c>
      <c r="H747" s="1">
        <v>2</v>
      </c>
      <c r="I747" s="1" t="s">
        <v>1351</v>
      </c>
      <c r="J747" s="1">
        <v>202</v>
      </c>
      <c r="K747" s="1" t="s">
        <v>1352</v>
      </c>
      <c r="L747" s="1">
        <v>61001001001</v>
      </c>
      <c r="M747" s="1" t="s">
        <v>1362</v>
      </c>
      <c r="N747" s="8">
        <v>2014</v>
      </c>
      <c r="O747" s="8">
        <v>228.3</v>
      </c>
      <c r="P747" s="8" t="s">
        <v>4009</v>
      </c>
      <c r="Q74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47" s="8" t="s">
        <v>3894</v>
      </c>
      <c r="S747" s="8" t="s">
        <v>1801</v>
      </c>
      <c r="T747" s="8" t="s">
        <v>1382</v>
      </c>
      <c r="U747" s="18"/>
      <c r="V747" s="1" t="s">
        <v>2594</v>
      </c>
      <c r="W747" s="8" t="s">
        <v>2619</v>
      </c>
      <c r="X747" s="19" t="s">
        <v>2711</v>
      </c>
      <c r="AA747" s="20">
        <v>4344480.51</v>
      </c>
      <c r="AB747" s="12">
        <f t="shared" si="11"/>
        <v>26725.06</v>
      </c>
      <c r="AC747" s="17">
        <f>ROUND(1.65586^(2*EXP(-((Таблица1[[#This Row],[Площадь, кв.м]]/200)^2))-1),4)</f>
        <v>0.79430000000000001</v>
      </c>
      <c r="AD7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47" s="21">
        <v>1</v>
      </c>
      <c r="AG7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30381.105899999999</v>
      </c>
      <c r="AH747" s="34">
        <f>ROUND(Таблица1[[#This Row],[УПКС]]*Таблица1[[#This Row],[Площадь, кв.м]],2)</f>
        <v>6936006.4800000004</v>
      </c>
      <c r="AI747" s="14">
        <f>Таблица1[[#This Row],[Кадастровая стоимость, руб]]/Таблица1[[#This Row],[Действ. КС]]</f>
        <v>1.596509977207839</v>
      </c>
      <c r="AJ747" s="20" t="s">
        <v>3996</v>
      </c>
      <c r="AK747" s="20" t="s">
        <v>3997</v>
      </c>
      <c r="AL747" s="20" t="s">
        <v>3998</v>
      </c>
      <c r="AM747" s="8" t="s">
        <v>3984</v>
      </c>
      <c r="AN747" s="8" t="s">
        <v>4036</v>
      </c>
      <c r="AO747" s="46" t="s">
        <v>4013</v>
      </c>
    </row>
    <row r="748" spans="1:41" x14ac:dyDescent="0.25">
      <c r="A748" s="1" t="s">
        <v>738</v>
      </c>
      <c r="B748" s="1" t="s">
        <v>17</v>
      </c>
      <c r="C748" s="1" t="s">
        <v>3981</v>
      </c>
      <c r="D748" s="1" t="s">
        <v>1292</v>
      </c>
      <c r="E748" s="16">
        <v>204002000000</v>
      </c>
      <c r="F748" s="16" t="s">
        <v>1005</v>
      </c>
      <c r="G748" s="8" t="s">
        <v>201</v>
      </c>
      <c r="H748" s="1">
        <v>2</v>
      </c>
      <c r="I748" s="1" t="s">
        <v>1351</v>
      </c>
      <c r="J748" s="1">
        <v>202</v>
      </c>
      <c r="K748" s="1" t="s">
        <v>1352</v>
      </c>
      <c r="L748" s="1">
        <v>61001002001</v>
      </c>
      <c r="M748" s="1" t="s">
        <v>1363</v>
      </c>
      <c r="N748" s="8">
        <v>1959</v>
      </c>
      <c r="O748" s="8">
        <v>70</v>
      </c>
      <c r="P748" s="8" t="s">
        <v>4009</v>
      </c>
      <c r="Q74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48" s="8" t="s">
        <v>3894</v>
      </c>
      <c r="S748" s="8" t="s">
        <v>2066</v>
      </c>
      <c r="T748" s="8" t="s">
        <v>1382</v>
      </c>
      <c r="V748" s="1" t="s">
        <v>2594</v>
      </c>
      <c r="W748" s="8" t="s">
        <v>2619</v>
      </c>
      <c r="X748" s="19" t="s">
        <v>2693</v>
      </c>
      <c r="AA748" s="20">
        <v>510244.89</v>
      </c>
      <c r="AB748" s="12">
        <f t="shared" si="11"/>
        <v>26725.06</v>
      </c>
      <c r="AC748" s="17">
        <f>ROUND(1.65586^(2*EXP(-((Таблица1[[#This Row],[Площадь, кв.м]]/200)^2))-1),4)</f>
        <v>1.4741</v>
      </c>
      <c r="AD7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748" s="21">
        <v>1</v>
      </c>
      <c r="AG7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19733.9493</v>
      </c>
      <c r="AH748" s="34">
        <f>ROUND(Таблица1[[#This Row],[УПКС]]*Таблица1[[#This Row],[Площадь, кв.м]],2)</f>
        <v>1381376.45</v>
      </c>
      <c r="AI748" s="14">
        <f>Таблица1[[#This Row],[Кадастровая стоимость, руб]]/Таблица1[[#This Row],[Действ. КС]]</f>
        <v>2.7072813017294499</v>
      </c>
      <c r="AJ748" s="20" t="s">
        <v>3996</v>
      </c>
      <c r="AK748" s="20" t="s">
        <v>3997</v>
      </c>
      <c r="AL748" s="20" t="s">
        <v>3998</v>
      </c>
      <c r="AM748" s="8" t="s">
        <v>3984</v>
      </c>
      <c r="AN748" s="8" t="s">
        <v>4036</v>
      </c>
      <c r="AO748" s="46" t="s">
        <v>4013</v>
      </c>
    </row>
    <row r="749" spans="1:41" x14ac:dyDescent="0.25">
      <c r="A749" s="1" t="s">
        <v>436</v>
      </c>
      <c r="B749" s="1" t="s">
        <v>21</v>
      </c>
      <c r="C749" s="1" t="s">
        <v>3981</v>
      </c>
      <c r="D749" s="1" t="s">
        <v>1292</v>
      </c>
      <c r="E749" s="16">
        <v>204002000000</v>
      </c>
      <c r="F749" s="16" t="s">
        <v>1005</v>
      </c>
      <c r="G749" s="8" t="s">
        <v>201</v>
      </c>
      <c r="H749" s="1">
        <v>2</v>
      </c>
      <c r="I749" s="1" t="s">
        <v>1351</v>
      </c>
      <c r="J749" s="1">
        <v>202</v>
      </c>
      <c r="K749" s="1" t="s">
        <v>1352</v>
      </c>
      <c r="L749" s="1">
        <v>61001005000</v>
      </c>
      <c r="M749" s="1" t="s">
        <v>1358</v>
      </c>
      <c r="N749" s="8">
        <v>2006</v>
      </c>
      <c r="O749" s="8">
        <v>489.7</v>
      </c>
      <c r="P749" s="8" t="s">
        <v>4009</v>
      </c>
      <c r="Q74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49" s="8" t="s">
        <v>3949</v>
      </c>
      <c r="S749" s="8" t="s">
        <v>1781</v>
      </c>
      <c r="T749" s="8" t="s">
        <v>1382</v>
      </c>
      <c r="U749" s="18"/>
      <c r="V749" s="1" t="s">
        <v>2594</v>
      </c>
      <c r="W749" s="8" t="s">
        <v>2639</v>
      </c>
      <c r="X749" s="19" t="s">
        <v>2822</v>
      </c>
      <c r="AA749" s="20">
        <v>5358176.3</v>
      </c>
      <c r="AB749" s="12">
        <f t="shared" si="11"/>
        <v>26725.06</v>
      </c>
      <c r="AC749" s="17">
        <f>ROUND(1.65586^(2*EXP(-((Таблица1[[#This Row],[Площадь, кв.м]]/200)^2))-1),4)</f>
        <v>0.60540000000000005</v>
      </c>
      <c r="AD7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749" s="21">
        <v>1</v>
      </c>
      <c r="AG7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22461.210999999999</v>
      </c>
      <c r="AH749" s="34">
        <f>ROUND(Таблица1[[#This Row],[УПКС]]*Таблица1[[#This Row],[Площадь, кв.м]],2)</f>
        <v>10999255.029999999</v>
      </c>
      <c r="AI749" s="14">
        <f>Таблица1[[#This Row],[Кадастровая стоимость, руб]]/Таблица1[[#This Row],[Действ. КС]]</f>
        <v>2.0527982683212569</v>
      </c>
      <c r="AJ749" s="20" t="s">
        <v>3996</v>
      </c>
      <c r="AK749" s="20" t="s">
        <v>3997</v>
      </c>
      <c r="AL749" s="20" t="s">
        <v>3998</v>
      </c>
      <c r="AM749" s="8" t="s">
        <v>3984</v>
      </c>
      <c r="AN749" s="8" t="s">
        <v>4036</v>
      </c>
      <c r="AO749" s="46" t="s">
        <v>4013</v>
      </c>
    </row>
    <row r="750" spans="1:41" x14ac:dyDescent="0.25">
      <c r="A750" s="1" t="s">
        <v>88</v>
      </c>
      <c r="B750" s="1" t="s">
        <v>17</v>
      </c>
      <c r="C750" s="1" t="s">
        <v>3981</v>
      </c>
      <c r="D750" s="1" t="s">
        <v>1292</v>
      </c>
      <c r="E750" s="16">
        <v>204002000000</v>
      </c>
      <c r="F750" s="16" t="s">
        <v>1005</v>
      </c>
      <c r="G750" s="8" t="s">
        <v>1338</v>
      </c>
      <c r="H750" s="1">
        <v>2</v>
      </c>
      <c r="I750" s="1" t="s">
        <v>1349</v>
      </c>
      <c r="J750" s="1">
        <v>201</v>
      </c>
      <c r="K750" s="1" t="s">
        <v>1350</v>
      </c>
      <c r="L750" s="1">
        <v>61001002001</v>
      </c>
      <c r="M750" s="1" t="s">
        <v>1363</v>
      </c>
      <c r="N750" s="8">
        <v>2003</v>
      </c>
      <c r="O750" s="8">
        <v>94.4</v>
      </c>
      <c r="P750" s="8" t="s">
        <v>4009</v>
      </c>
      <c r="Q75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0" s="8" t="s">
        <v>3894</v>
      </c>
      <c r="S750" s="8" t="s">
        <v>1425</v>
      </c>
      <c r="T750" s="8" t="s">
        <v>1382</v>
      </c>
      <c r="U750" s="18"/>
      <c r="V750" s="1" t="s">
        <v>2594</v>
      </c>
      <c r="W750" s="8" t="s">
        <v>2619</v>
      </c>
      <c r="X750" s="19" t="s">
        <v>2710</v>
      </c>
      <c r="AA750" s="20">
        <v>1757163.88</v>
      </c>
      <c r="AB750" s="12">
        <f t="shared" si="11"/>
        <v>26725.06</v>
      </c>
      <c r="AC750" s="17">
        <f>ROUND(1.65586^(2*EXP(-((Таблица1[[#This Row],[Площадь, кв.м]]/200)^2))-1),4)</f>
        <v>1.3537999999999999</v>
      </c>
      <c r="AD7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750" s="21">
        <v>1</v>
      </c>
      <c r="AG7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49192.300300000003</v>
      </c>
      <c r="AH750" s="34">
        <f>ROUND(Таблица1[[#This Row],[УПКС]]*Таблица1[[#This Row],[Площадь, кв.м]],2)</f>
        <v>4643753.1500000004</v>
      </c>
      <c r="AI750" s="14">
        <f>Таблица1[[#This Row],[Кадастровая стоимость, руб]]/Таблица1[[#This Row],[Действ. КС]]</f>
        <v>2.642754727009299</v>
      </c>
      <c r="AJ750" s="20" t="s">
        <v>3996</v>
      </c>
      <c r="AK750" s="20" t="s">
        <v>3997</v>
      </c>
      <c r="AL750" s="20" t="s">
        <v>3998</v>
      </c>
      <c r="AM750" s="8" t="s">
        <v>3984</v>
      </c>
      <c r="AN750" s="8" t="s">
        <v>4036</v>
      </c>
      <c r="AO750" s="46" t="s">
        <v>4013</v>
      </c>
    </row>
    <row r="751" spans="1:41" x14ac:dyDescent="0.25">
      <c r="A751" s="1" t="s">
        <v>59</v>
      </c>
      <c r="B751" s="1" t="s">
        <v>56</v>
      </c>
      <c r="C751" s="1" t="s">
        <v>3981</v>
      </c>
      <c r="D751" s="1" t="s">
        <v>1292</v>
      </c>
      <c r="E751" s="16">
        <v>204003000000</v>
      </c>
      <c r="F751" s="16" t="s">
        <v>1339</v>
      </c>
      <c r="G751" s="8" t="s">
        <v>1338</v>
      </c>
      <c r="H751" s="1">
        <v>2</v>
      </c>
      <c r="I751" s="1" t="s">
        <v>1349</v>
      </c>
      <c r="J751" s="1">
        <v>201</v>
      </c>
      <c r="K751" s="1" t="s">
        <v>1350</v>
      </c>
      <c r="L751" s="1">
        <v>61001002001</v>
      </c>
      <c r="M751" s="1" t="s">
        <v>1363</v>
      </c>
      <c r="N751" s="8">
        <v>1988</v>
      </c>
      <c r="O751" s="8">
        <v>38.200000000000003</v>
      </c>
      <c r="P751" s="8" t="s">
        <v>4009</v>
      </c>
      <c r="Q75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1" s="8" t="s">
        <v>3894</v>
      </c>
      <c r="S751" s="8" t="s">
        <v>1425</v>
      </c>
      <c r="T751" s="8" t="s">
        <v>1382</v>
      </c>
      <c r="V751" s="1" t="s">
        <v>2594</v>
      </c>
      <c r="W751" s="8" t="s">
        <v>2619</v>
      </c>
      <c r="X751" s="19" t="s">
        <v>2710</v>
      </c>
      <c r="AA751" s="20">
        <v>1923453.28</v>
      </c>
      <c r="AB751" s="12">
        <f t="shared" si="11"/>
        <v>26725.06</v>
      </c>
      <c r="AC751" s="17">
        <f>ROUND(1.65586^(2*EXP(-((Таблица1[[#This Row],[Площадь, кв.м]]/200)^2))-1),4)</f>
        <v>1.5971</v>
      </c>
      <c r="AD7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0.77</v>
      </c>
      <c r="AF751" s="21">
        <v>1</v>
      </c>
      <c r="AG7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47037.242200000001</v>
      </c>
      <c r="AH751" s="34">
        <f>ROUND(Таблица1[[#This Row],[УПКС]]*Таблица1[[#This Row],[Площадь, кв.м]],2)</f>
        <v>1796822.65</v>
      </c>
      <c r="AI751" s="14">
        <f>Таблица1[[#This Row],[Кадастровая стоимость, руб]]/Таблица1[[#This Row],[Действ. КС]]</f>
        <v>0.93416495668665256</v>
      </c>
      <c r="AJ751" s="20" t="s">
        <v>3996</v>
      </c>
      <c r="AK751" s="20" t="s">
        <v>3997</v>
      </c>
      <c r="AL751" s="20" t="s">
        <v>3998</v>
      </c>
      <c r="AM751" s="8" t="s">
        <v>3984</v>
      </c>
      <c r="AN751" s="8" t="s">
        <v>4036</v>
      </c>
      <c r="AO751" s="46" t="s">
        <v>4013</v>
      </c>
    </row>
    <row r="752" spans="1:41" x14ac:dyDescent="0.25">
      <c r="A752" s="1" t="s">
        <v>154</v>
      </c>
      <c r="B752" s="1" t="s">
        <v>155</v>
      </c>
      <c r="C752" s="1" t="s">
        <v>3981</v>
      </c>
      <c r="D752" s="1" t="s">
        <v>1292</v>
      </c>
      <c r="E752" s="16">
        <v>204002000000</v>
      </c>
      <c r="F752" s="16" t="s">
        <v>1005</v>
      </c>
      <c r="G752" s="8" t="s">
        <v>201</v>
      </c>
      <c r="H752" s="1">
        <v>2</v>
      </c>
      <c r="I752" s="1" t="s">
        <v>1351</v>
      </c>
      <c r="J752" s="1">
        <v>202</v>
      </c>
      <c r="K752" s="1" t="s">
        <v>1352</v>
      </c>
      <c r="L752" s="1">
        <v>61001005000</v>
      </c>
      <c r="M752" s="1" t="s">
        <v>1358</v>
      </c>
      <c r="N752" s="8">
        <v>1995</v>
      </c>
      <c r="O752" s="8">
        <v>89.9</v>
      </c>
      <c r="P752" s="8" t="s">
        <v>4009</v>
      </c>
      <c r="Q75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2" s="8" t="s">
        <v>3894</v>
      </c>
      <c r="S752" s="8" t="s">
        <v>1510</v>
      </c>
      <c r="T752" s="8" t="s">
        <v>1382</v>
      </c>
      <c r="U752" s="18"/>
      <c r="V752" s="1" t="s">
        <v>2594</v>
      </c>
      <c r="W752" s="8" t="s">
        <v>2619</v>
      </c>
      <c r="X752" s="19" t="s">
        <v>2726</v>
      </c>
      <c r="AA752" s="20">
        <v>672753.54</v>
      </c>
      <c r="AB752" s="12">
        <f t="shared" si="11"/>
        <v>26725.06</v>
      </c>
      <c r="AC752" s="17">
        <f>ROUND(1.65586^(2*EXP(-((Таблица1[[#This Row],[Площадь, кв.м]]/200)^2))-1),4)</f>
        <v>1.3768</v>
      </c>
      <c r="AD7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752" s="21">
        <v>1</v>
      </c>
      <c r="AG7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45815.151400000002</v>
      </c>
      <c r="AH752" s="34">
        <f>ROUND(Таблица1[[#This Row],[УПКС]]*Таблица1[[#This Row],[Площадь, кв.м]],2)</f>
        <v>4118782.11</v>
      </c>
      <c r="AI752" s="14">
        <f>Таблица1[[#This Row],[Кадастровая стоимость, руб]]/Таблица1[[#This Row],[Действ. КС]]</f>
        <v>6.1222748972825913</v>
      </c>
      <c r="AJ752" s="20" t="s">
        <v>3996</v>
      </c>
      <c r="AK752" s="20" t="s">
        <v>3997</v>
      </c>
      <c r="AL752" s="20" t="s">
        <v>3998</v>
      </c>
      <c r="AM752" s="8" t="s">
        <v>3984</v>
      </c>
      <c r="AN752" s="8" t="s">
        <v>4036</v>
      </c>
      <c r="AO752" s="46" t="s">
        <v>4013</v>
      </c>
    </row>
    <row r="753" spans="1:41" x14ac:dyDescent="0.25">
      <c r="A753" s="1" t="s">
        <v>211</v>
      </c>
      <c r="B753" s="1" t="s">
        <v>21</v>
      </c>
      <c r="C753" s="1" t="s">
        <v>3981</v>
      </c>
      <c r="D753" s="1" t="s">
        <v>1292</v>
      </c>
      <c r="E753" s="16">
        <v>204002000000</v>
      </c>
      <c r="F753" s="16" t="s">
        <v>1005</v>
      </c>
      <c r="G753" s="8" t="s">
        <v>201</v>
      </c>
      <c r="H753" s="1">
        <v>2</v>
      </c>
      <c r="I753" s="1" t="s">
        <v>1351</v>
      </c>
      <c r="J753" s="1">
        <v>202</v>
      </c>
      <c r="K753" s="1" t="s">
        <v>1352</v>
      </c>
      <c r="L753" s="1">
        <v>61001005000</v>
      </c>
      <c r="M753" s="1" t="s">
        <v>1358</v>
      </c>
      <c r="N753" s="8">
        <v>1999</v>
      </c>
      <c r="O753" s="8">
        <v>124.9</v>
      </c>
      <c r="P753" s="8" t="s">
        <v>4009</v>
      </c>
      <c r="Q75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3" s="8" t="s">
        <v>3894</v>
      </c>
      <c r="S753" s="8" t="s">
        <v>1564</v>
      </c>
      <c r="T753" s="8" t="s">
        <v>1382</v>
      </c>
      <c r="U753" s="18"/>
      <c r="V753" s="1" t="s">
        <v>2594</v>
      </c>
      <c r="W753" s="8" t="s">
        <v>2619</v>
      </c>
      <c r="X753" s="19" t="s">
        <v>2727</v>
      </c>
      <c r="AA753" s="20">
        <v>1084827.42</v>
      </c>
      <c r="AB753" s="12">
        <f t="shared" si="11"/>
        <v>26725.06</v>
      </c>
      <c r="AC753" s="17">
        <f>ROUND(1.65586^(2*EXP(-((Таблица1[[#This Row],[Площадь, кв.м]]/200)^2))-1),4)</f>
        <v>1.1955</v>
      </c>
      <c r="AD7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0.92</v>
      </c>
      <c r="AF753" s="21">
        <v>1</v>
      </c>
      <c r="AG7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42068.441599999998</v>
      </c>
      <c r="AH753" s="34">
        <f>ROUND(Таблица1[[#This Row],[УПКС]]*Таблица1[[#This Row],[Площадь, кв.м]],2)</f>
        <v>5254348.3600000003</v>
      </c>
      <c r="AI753" s="14">
        <f>Таблица1[[#This Row],[Кадастровая стоимость, руб]]/Таблица1[[#This Row],[Действ. КС]]</f>
        <v>4.8434877872095088</v>
      </c>
      <c r="AJ753" s="20" t="s">
        <v>3996</v>
      </c>
      <c r="AK753" s="20" t="s">
        <v>3997</v>
      </c>
      <c r="AL753" s="20" t="s">
        <v>3998</v>
      </c>
      <c r="AM753" s="8" t="s">
        <v>3984</v>
      </c>
      <c r="AN753" s="8" t="s">
        <v>4036</v>
      </c>
      <c r="AO753" s="46" t="s">
        <v>4013</v>
      </c>
    </row>
    <row r="754" spans="1:41" x14ac:dyDescent="0.25">
      <c r="A754" s="1" t="s">
        <v>1004</v>
      </c>
      <c r="B754" s="1" t="s">
        <v>1005</v>
      </c>
      <c r="C754" s="1" t="s">
        <v>3981</v>
      </c>
      <c r="D754" s="1" t="s">
        <v>1292</v>
      </c>
      <c r="E754" s="16">
        <v>204002000000</v>
      </c>
      <c r="F754" s="16" t="s">
        <v>1005</v>
      </c>
      <c r="G754" s="8" t="s">
        <v>201</v>
      </c>
      <c r="H754" s="1">
        <v>2</v>
      </c>
      <c r="I754" s="1" t="s">
        <v>1351</v>
      </c>
      <c r="J754" s="1">
        <v>202</v>
      </c>
      <c r="K754" s="1" t="s">
        <v>1352</v>
      </c>
      <c r="L754" s="1">
        <v>61001002001</v>
      </c>
      <c r="M754" s="1" t="s">
        <v>1363</v>
      </c>
      <c r="N754" s="8">
        <v>1952</v>
      </c>
      <c r="O754" s="8">
        <v>139.5</v>
      </c>
      <c r="P754" s="8" t="s">
        <v>4009</v>
      </c>
      <c r="Q75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4" s="8" t="s">
        <v>3894</v>
      </c>
      <c r="S754" s="8" t="s">
        <v>2322</v>
      </c>
      <c r="T754" s="8" t="s">
        <v>1382</v>
      </c>
      <c r="U754" s="18"/>
      <c r="V754" s="1" t="s">
        <v>2594</v>
      </c>
      <c r="W754" s="8" t="s">
        <v>2619</v>
      </c>
      <c r="X754" s="19" t="s">
        <v>2711</v>
      </c>
      <c r="AA754" s="20">
        <v>1005358.16</v>
      </c>
      <c r="AB754" s="12">
        <f t="shared" si="11"/>
        <v>26725.06</v>
      </c>
      <c r="AC754" s="17">
        <f>ROUND(1.65586^(2*EXP(-((Таблица1[[#This Row],[Площадь, кв.м]]/200)^2))-1),4)</f>
        <v>1.1227</v>
      </c>
      <c r="AD7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754" s="21">
        <v>1</v>
      </c>
      <c r="AG7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13741.454900000001</v>
      </c>
      <c r="AH754" s="34">
        <f>ROUND(Таблица1[[#This Row],[УПКС]]*Таблица1[[#This Row],[Площадь, кв.м]],2)</f>
        <v>1916932.96</v>
      </c>
      <c r="AI754" s="14">
        <f>Таблица1[[#This Row],[Кадастровая стоимость, руб]]/Таблица1[[#This Row],[Действ. КС]]</f>
        <v>1.9067164680893423</v>
      </c>
      <c r="AJ754" s="20" t="s">
        <v>3996</v>
      </c>
      <c r="AK754" s="20" t="s">
        <v>3997</v>
      </c>
      <c r="AL754" s="20" t="s">
        <v>3998</v>
      </c>
      <c r="AM754" s="8" t="s">
        <v>3984</v>
      </c>
      <c r="AN754" s="8" t="s">
        <v>4036</v>
      </c>
      <c r="AO754" s="46" t="s">
        <v>4013</v>
      </c>
    </row>
    <row r="755" spans="1:41" x14ac:dyDescent="0.25">
      <c r="A755" s="1" t="s">
        <v>465</v>
      </c>
      <c r="B755" s="1" t="s">
        <v>17</v>
      </c>
      <c r="C755" s="1" t="s">
        <v>3981</v>
      </c>
      <c r="D755" s="1" t="s">
        <v>1292</v>
      </c>
      <c r="E755" s="16">
        <v>204002000000</v>
      </c>
      <c r="F755" s="16" t="s">
        <v>1005</v>
      </c>
      <c r="G755" s="8" t="s">
        <v>201</v>
      </c>
      <c r="H755" s="1">
        <v>2</v>
      </c>
      <c r="I755" s="1" t="s">
        <v>1351</v>
      </c>
      <c r="J755" s="1">
        <v>202</v>
      </c>
      <c r="K755" s="1" t="s">
        <v>1352</v>
      </c>
      <c r="L755" s="1">
        <v>61001002001</v>
      </c>
      <c r="M755" s="1" t="s">
        <v>1363</v>
      </c>
      <c r="N755" s="8">
        <v>1946</v>
      </c>
      <c r="O755" s="8">
        <v>12.9</v>
      </c>
      <c r="P755" s="8" t="s">
        <v>4009</v>
      </c>
      <c r="Q75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5" s="8" t="s">
        <v>3894</v>
      </c>
      <c r="S755" s="8" t="s">
        <v>1809</v>
      </c>
      <c r="T755" s="8" t="s">
        <v>1382</v>
      </c>
      <c r="U755" s="18"/>
      <c r="V755" s="1" t="s">
        <v>2594</v>
      </c>
      <c r="W755" s="8" t="s">
        <v>2619</v>
      </c>
      <c r="X755" s="19" t="s">
        <v>2746</v>
      </c>
      <c r="AA755" s="20">
        <v>131806.65</v>
      </c>
      <c r="AB755" s="12">
        <f t="shared" si="11"/>
        <v>26725.06</v>
      </c>
      <c r="AC755" s="17">
        <f>ROUND(1.65586^(2*EXP(-((Таблица1[[#This Row],[Площадь, кв.м]]/200)^2))-1),4)</f>
        <v>1.6489</v>
      </c>
      <c r="AD7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755" s="21">
        <v>1</v>
      </c>
      <c r="AG7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19551.272499999999</v>
      </c>
      <c r="AH755" s="34">
        <f>ROUND(Таблица1[[#This Row],[УПКС]]*Таблица1[[#This Row],[Площадь, кв.м]],2)</f>
        <v>252211.42</v>
      </c>
      <c r="AI755" s="14">
        <f>Таблица1[[#This Row],[Кадастровая стоимость, руб]]/Таблица1[[#This Row],[Действ. КС]]</f>
        <v>1.9134954116503229</v>
      </c>
      <c r="AJ755" s="20" t="s">
        <v>3996</v>
      </c>
      <c r="AK755" s="20" t="s">
        <v>3997</v>
      </c>
      <c r="AL755" s="20" t="s">
        <v>3998</v>
      </c>
      <c r="AM755" s="8" t="s">
        <v>3984</v>
      </c>
      <c r="AN755" s="8" t="s">
        <v>4036</v>
      </c>
      <c r="AO755" s="46" t="s">
        <v>4013</v>
      </c>
    </row>
    <row r="756" spans="1:41" x14ac:dyDescent="0.25">
      <c r="A756" s="1" t="s">
        <v>684</v>
      </c>
      <c r="B756" s="1" t="s">
        <v>19</v>
      </c>
      <c r="C756" s="1" t="s">
        <v>3981</v>
      </c>
      <c r="D756" s="1" t="s">
        <v>1292</v>
      </c>
      <c r="E756" s="16">
        <v>204002000000</v>
      </c>
      <c r="F756" s="16" t="s">
        <v>1005</v>
      </c>
      <c r="G756" s="8" t="s">
        <v>201</v>
      </c>
      <c r="H756" s="1">
        <v>2</v>
      </c>
      <c r="I756" s="1" t="s">
        <v>1351</v>
      </c>
      <c r="J756" s="1">
        <v>202</v>
      </c>
      <c r="K756" s="1" t="s">
        <v>1352</v>
      </c>
      <c r="L756" s="1">
        <v>61001002001</v>
      </c>
      <c r="M756" s="1" t="s">
        <v>1363</v>
      </c>
      <c r="N756" s="8">
        <v>1957</v>
      </c>
      <c r="O756" s="8">
        <v>63.4</v>
      </c>
      <c r="P756" s="8" t="s">
        <v>4009</v>
      </c>
      <c r="Q75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6" s="8" t="s">
        <v>3894</v>
      </c>
      <c r="S756" s="8" t="s">
        <v>2016</v>
      </c>
      <c r="T756" s="8" t="s">
        <v>1382</v>
      </c>
      <c r="V756" s="1" t="s">
        <v>2594</v>
      </c>
      <c r="W756" s="8" t="s">
        <v>2619</v>
      </c>
      <c r="X756" s="19" t="s">
        <v>2724</v>
      </c>
      <c r="AA756" s="20">
        <v>462136.09</v>
      </c>
      <c r="AB756" s="12">
        <f t="shared" si="11"/>
        <v>26725.06</v>
      </c>
      <c r="AC756" s="17">
        <f>ROUND(1.65586^(2*EXP(-((Таблица1[[#This Row],[Площадь, кв.м]]/200)^2))-1),4)</f>
        <v>1.5036</v>
      </c>
      <c r="AD7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756" s="21">
        <v>1</v>
      </c>
      <c r="AG7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19553.758699999998</v>
      </c>
      <c r="AH756" s="34">
        <f>ROUND(Таблица1[[#This Row],[УПКС]]*Таблица1[[#This Row],[Площадь, кв.м]],2)</f>
        <v>1239708.3</v>
      </c>
      <c r="AI756" s="14">
        <f>Таблица1[[#This Row],[Кадастровая стоимость, руб]]/Таблица1[[#This Row],[Действ. КС]]</f>
        <v>2.682561104457347</v>
      </c>
      <c r="AJ756" s="20" t="s">
        <v>3996</v>
      </c>
      <c r="AK756" s="20" t="s">
        <v>3997</v>
      </c>
      <c r="AL756" s="20" t="s">
        <v>3998</v>
      </c>
      <c r="AM756" s="8" t="s">
        <v>3984</v>
      </c>
      <c r="AN756" s="8" t="s">
        <v>4036</v>
      </c>
      <c r="AO756" s="46" t="s">
        <v>4013</v>
      </c>
    </row>
    <row r="757" spans="1:41" x14ac:dyDescent="0.25">
      <c r="A757" s="1" t="s">
        <v>1007</v>
      </c>
      <c r="B757" s="1" t="s">
        <v>21</v>
      </c>
      <c r="C757" s="1" t="s">
        <v>3981</v>
      </c>
      <c r="D757" s="1" t="s">
        <v>1292</v>
      </c>
      <c r="E757" s="16">
        <v>204002000000</v>
      </c>
      <c r="F757" s="16" t="s">
        <v>1005</v>
      </c>
      <c r="G757" s="8" t="s">
        <v>201</v>
      </c>
      <c r="H757" s="1">
        <v>2</v>
      </c>
      <c r="I757" s="1" t="s">
        <v>1351</v>
      </c>
      <c r="J757" s="1">
        <v>202</v>
      </c>
      <c r="K757" s="1" t="s">
        <v>1352</v>
      </c>
      <c r="L757" s="1">
        <v>61001002001</v>
      </c>
      <c r="M757" s="1" t="s">
        <v>1363</v>
      </c>
      <c r="N757" s="8">
        <v>1999</v>
      </c>
      <c r="O757" s="8">
        <v>142.1</v>
      </c>
      <c r="P757" s="8" t="s">
        <v>4009</v>
      </c>
      <c r="Q75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7" s="8" t="s">
        <v>3894</v>
      </c>
      <c r="S757" s="8" t="s">
        <v>2324</v>
      </c>
      <c r="T757" s="8" t="s">
        <v>1382</v>
      </c>
      <c r="U757" s="18"/>
      <c r="V757" s="1" t="s">
        <v>2594</v>
      </c>
      <c r="W757" s="8" t="s">
        <v>2619</v>
      </c>
      <c r="X757" s="19" t="s">
        <v>2745</v>
      </c>
      <c r="AA757" s="20">
        <v>2304216.0299999998</v>
      </c>
      <c r="AB757" s="12">
        <f t="shared" si="11"/>
        <v>26725.06</v>
      </c>
      <c r="AC757" s="17">
        <f>ROUND(1.65586^(2*EXP(-((Таблица1[[#This Row],[Площадь, кв.м]]/200)^2))-1),4)</f>
        <v>1.1102000000000001</v>
      </c>
      <c r="AD7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0.92</v>
      </c>
      <c r="AF757" s="21">
        <v>1</v>
      </c>
      <c r="AG7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39066.820500000002</v>
      </c>
      <c r="AH757" s="34">
        <f>ROUND(Таблица1[[#This Row],[УПКС]]*Таблица1[[#This Row],[Площадь, кв.м]],2)</f>
        <v>5551395.1900000004</v>
      </c>
      <c r="AI757" s="14">
        <f>Таблица1[[#This Row],[Кадастровая стоимость, руб]]/Таблица1[[#This Row],[Действ. КС]]</f>
        <v>2.4092338208410089</v>
      </c>
      <c r="AJ757" s="20" t="s">
        <v>3996</v>
      </c>
      <c r="AK757" s="20" t="s">
        <v>3997</v>
      </c>
      <c r="AL757" s="20" t="s">
        <v>3998</v>
      </c>
      <c r="AM757" s="8" t="s">
        <v>3984</v>
      </c>
      <c r="AN757" s="8" t="s">
        <v>4036</v>
      </c>
      <c r="AO757" s="46" t="s">
        <v>4013</v>
      </c>
    </row>
    <row r="758" spans="1:41" x14ac:dyDescent="0.25">
      <c r="A758" s="1" t="s">
        <v>513</v>
      </c>
      <c r="B758" s="1" t="s">
        <v>21</v>
      </c>
      <c r="C758" s="1" t="s">
        <v>3981</v>
      </c>
      <c r="D758" s="1" t="s">
        <v>1292</v>
      </c>
      <c r="E758" s="16">
        <v>204002000000</v>
      </c>
      <c r="F758" s="16" t="s">
        <v>1005</v>
      </c>
      <c r="G758" s="8" t="s">
        <v>201</v>
      </c>
      <c r="H758" s="1">
        <v>2</v>
      </c>
      <c r="I758" s="1" t="s">
        <v>1351</v>
      </c>
      <c r="J758" s="1">
        <v>202</v>
      </c>
      <c r="K758" s="1" t="s">
        <v>1352</v>
      </c>
      <c r="L758" s="1">
        <v>61001002001</v>
      </c>
      <c r="M758" s="1" t="s">
        <v>1363</v>
      </c>
      <c r="N758" s="8">
        <v>1934</v>
      </c>
      <c r="O758" s="8">
        <v>38.299999999999997</v>
      </c>
      <c r="P758" s="8" t="s">
        <v>4009</v>
      </c>
      <c r="Q75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8" s="8" t="s">
        <v>3894</v>
      </c>
      <c r="S758" s="8" t="s">
        <v>1853</v>
      </c>
      <c r="T758" s="8" t="s">
        <v>1382</v>
      </c>
      <c r="U758" s="18"/>
      <c r="V758" s="1" t="s">
        <v>2594</v>
      </c>
      <c r="W758" s="8" t="s">
        <v>2619</v>
      </c>
      <c r="X758" s="19" t="s">
        <v>2790</v>
      </c>
      <c r="AA758" s="20">
        <v>320828.81</v>
      </c>
      <c r="AB758" s="12">
        <f t="shared" si="11"/>
        <v>26725.06</v>
      </c>
      <c r="AC758" s="17">
        <f>ROUND(1.65586^(2*EXP(-((Таблица1[[#This Row],[Площадь, кв.м]]/200)^2))-1),4)</f>
        <v>1.5968</v>
      </c>
      <c r="AD7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758" s="21">
        <v>1</v>
      </c>
      <c r="AG7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18322.7559</v>
      </c>
      <c r="AH758" s="34">
        <f>ROUND(Таблица1[[#This Row],[УПКС]]*Таблица1[[#This Row],[Площадь, кв.м]],2)</f>
        <v>701761.55</v>
      </c>
      <c r="AI758" s="14">
        <f>Таблица1[[#This Row],[Кадастровая стоимость, руб]]/Таблица1[[#This Row],[Действ. КС]]</f>
        <v>2.1873395659199062</v>
      </c>
      <c r="AJ758" s="20" t="s">
        <v>3996</v>
      </c>
      <c r="AK758" s="20" t="s">
        <v>3997</v>
      </c>
      <c r="AL758" s="20" t="s">
        <v>3998</v>
      </c>
      <c r="AM758" s="8" t="s">
        <v>3984</v>
      </c>
      <c r="AN758" s="8" t="s">
        <v>4036</v>
      </c>
      <c r="AO758" s="46" t="s">
        <v>4013</v>
      </c>
    </row>
    <row r="759" spans="1:41" x14ac:dyDescent="0.25">
      <c r="A759" s="1" t="s">
        <v>106</v>
      </c>
      <c r="B759" s="1" t="s">
        <v>56</v>
      </c>
      <c r="C759" s="1" t="s">
        <v>3981</v>
      </c>
      <c r="D759" s="1" t="s">
        <v>1292</v>
      </c>
      <c r="E759" s="16">
        <v>204002000000</v>
      </c>
      <c r="F759" s="16" t="s">
        <v>1005</v>
      </c>
      <c r="G759" s="24" t="s">
        <v>1338</v>
      </c>
      <c r="H759" s="1">
        <v>2</v>
      </c>
      <c r="I759" s="1" t="s">
        <v>1349</v>
      </c>
      <c r="J759" s="1">
        <v>201</v>
      </c>
      <c r="K759" s="1" t="s">
        <v>1350</v>
      </c>
      <c r="L759" s="1">
        <v>61001002001</v>
      </c>
      <c r="M759" s="1" t="s">
        <v>1363</v>
      </c>
      <c r="N759" s="8">
        <v>1993</v>
      </c>
      <c r="O759" s="8">
        <v>207.8</v>
      </c>
      <c r="P759" s="8" t="s">
        <v>4009</v>
      </c>
      <c r="Q759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59" s="8" t="s">
        <v>3894</v>
      </c>
      <c r="S759" s="8" t="s">
        <v>1467</v>
      </c>
      <c r="T759" s="8" t="s">
        <v>1382</v>
      </c>
      <c r="U759" s="18"/>
      <c r="V759" s="1" t="s">
        <v>2594</v>
      </c>
      <c r="W759" s="8" t="s">
        <v>2619</v>
      </c>
      <c r="X759" s="19" t="s">
        <v>2731</v>
      </c>
      <c r="AA759" s="20">
        <v>7219260.8399999999</v>
      </c>
      <c r="AB759" s="12">
        <f t="shared" si="11"/>
        <v>26725.06</v>
      </c>
      <c r="AC759" s="17">
        <f>ROUND(1.65586^(2*EXP(-((Таблица1[[#This Row],[Площадь, кв.м]]/200)^2))-1),4)</f>
        <v>0.8508</v>
      </c>
      <c r="AD7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759" s="21">
        <v>1</v>
      </c>
      <c r="AG7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27660.843700000001</v>
      </c>
      <c r="AH759" s="34">
        <f>ROUND(Таблица1[[#This Row],[УПКС]]*Таблица1[[#This Row],[Площадь, кв.м]],2)</f>
        <v>5747923.3200000003</v>
      </c>
      <c r="AI759" s="14">
        <f>Таблица1[[#This Row],[Кадастровая стоимость, руб]]/Таблица1[[#This Row],[Действ. КС]]</f>
        <v>0.79619277477166217</v>
      </c>
      <c r="AJ759" s="20" t="s">
        <v>3996</v>
      </c>
      <c r="AK759" s="20" t="s">
        <v>3997</v>
      </c>
      <c r="AL759" s="20" t="s">
        <v>3998</v>
      </c>
      <c r="AM759" s="8" t="s">
        <v>3984</v>
      </c>
      <c r="AN759" s="8" t="s">
        <v>4036</v>
      </c>
      <c r="AO759" s="46" t="s">
        <v>4013</v>
      </c>
    </row>
    <row r="760" spans="1:41" x14ac:dyDescent="0.25">
      <c r="A760" s="1" t="s">
        <v>832</v>
      </c>
      <c r="B760" s="1" t="s">
        <v>21</v>
      </c>
      <c r="C760" s="1" t="s">
        <v>3981</v>
      </c>
      <c r="D760" s="1" t="s">
        <v>1292</v>
      </c>
      <c r="E760" s="16">
        <v>204002000000</v>
      </c>
      <c r="F760" s="16" t="s">
        <v>1005</v>
      </c>
      <c r="G760" s="8" t="s">
        <v>201</v>
      </c>
      <c r="H760" s="1">
        <v>2</v>
      </c>
      <c r="I760" s="1" t="s">
        <v>1351</v>
      </c>
      <c r="J760" s="1">
        <v>202</v>
      </c>
      <c r="K760" s="1" t="s">
        <v>1352</v>
      </c>
      <c r="L760" s="1">
        <v>61001002001</v>
      </c>
      <c r="M760" s="1" t="s">
        <v>1363</v>
      </c>
      <c r="N760" s="8">
        <v>1966</v>
      </c>
      <c r="O760" s="8">
        <v>84.5</v>
      </c>
      <c r="P760" s="8" t="s">
        <v>4009</v>
      </c>
      <c r="Q760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0" s="8" t="s">
        <v>3894</v>
      </c>
      <c r="S760" s="8" t="s">
        <v>2154</v>
      </c>
      <c r="T760" s="8" t="s">
        <v>1382</v>
      </c>
      <c r="V760" s="1" t="s">
        <v>2594</v>
      </c>
      <c r="W760" s="8" t="s">
        <v>2619</v>
      </c>
      <c r="X760" s="19" t="s">
        <v>2696</v>
      </c>
      <c r="AA760" s="20">
        <v>615938.48</v>
      </c>
      <c r="AB760" s="12">
        <f t="shared" si="11"/>
        <v>26725.06</v>
      </c>
      <c r="AC760" s="17">
        <f>ROUND(1.65586^(2*EXP(-((Таблица1[[#This Row],[Площадь, кв.м]]/200)^2))-1),4)</f>
        <v>1.4040999999999999</v>
      </c>
      <c r="AD7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0.38</v>
      </c>
      <c r="AF760" s="21">
        <v>1</v>
      </c>
      <c r="AG7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20408.009699999999</v>
      </c>
      <c r="AH760" s="34">
        <f>ROUND(Таблица1[[#This Row],[УПКС]]*Таблица1[[#This Row],[Площадь, кв.м]],2)</f>
        <v>1724476.82</v>
      </c>
      <c r="AI760" s="14">
        <f>Таблица1[[#This Row],[Кадастровая стоимость, руб]]/Таблица1[[#This Row],[Действ. КС]]</f>
        <v>2.7997549690352193</v>
      </c>
      <c r="AJ760" s="20" t="s">
        <v>3996</v>
      </c>
      <c r="AK760" s="20" t="s">
        <v>3997</v>
      </c>
      <c r="AL760" s="20" t="s">
        <v>3998</v>
      </c>
      <c r="AM760" s="8" t="s">
        <v>3984</v>
      </c>
      <c r="AN760" s="8" t="s">
        <v>4036</v>
      </c>
      <c r="AO760" s="46" t="s">
        <v>4013</v>
      </c>
    </row>
    <row r="761" spans="1:41" x14ac:dyDescent="0.25">
      <c r="A761" s="1" t="s">
        <v>558</v>
      </c>
      <c r="B761" s="1" t="s">
        <v>17</v>
      </c>
      <c r="C761" s="1" t="s">
        <v>3981</v>
      </c>
      <c r="D761" s="1" t="s">
        <v>1292</v>
      </c>
      <c r="E761" s="16">
        <v>204002000000</v>
      </c>
      <c r="F761" s="16" t="s">
        <v>1005</v>
      </c>
      <c r="G761" s="8" t="s">
        <v>201</v>
      </c>
      <c r="H761" s="1">
        <v>2</v>
      </c>
      <c r="I761" s="1" t="s">
        <v>1351</v>
      </c>
      <c r="J761" s="1">
        <v>202</v>
      </c>
      <c r="K761" s="1" t="s">
        <v>1352</v>
      </c>
      <c r="L761" s="1">
        <v>61001002001</v>
      </c>
      <c r="M761" s="1" t="s">
        <v>1363</v>
      </c>
      <c r="N761" s="8">
        <v>1946</v>
      </c>
      <c r="O761" s="8">
        <v>45.1</v>
      </c>
      <c r="P761" s="8" t="s">
        <v>4009</v>
      </c>
      <c r="Q761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1" s="8" t="s">
        <v>3894</v>
      </c>
      <c r="S761" s="8" t="s">
        <v>1895</v>
      </c>
      <c r="T761" s="8" t="s">
        <v>1382</v>
      </c>
      <c r="U761" s="18"/>
      <c r="V761" s="1" t="s">
        <v>2594</v>
      </c>
      <c r="W761" s="8" t="s">
        <v>2619</v>
      </c>
      <c r="X761" s="19" t="s">
        <v>2733</v>
      </c>
      <c r="AA761" s="20">
        <v>377790.58</v>
      </c>
      <c r="AB761" s="12">
        <f t="shared" si="11"/>
        <v>26725.06</v>
      </c>
      <c r="AC761" s="17">
        <f>ROUND(1.65586^(2*EXP(-((Таблица1[[#This Row],[Площадь, кв.м]]/200)^2))-1),4)</f>
        <v>1.5750999999999999</v>
      </c>
      <c r="AD7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761" s="21">
        <v>1</v>
      </c>
      <c r="AG7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18676.214</v>
      </c>
      <c r="AH761" s="34">
        <f>ROUND(Таблица1[[#This Row],[УПКС]]*Таблица1[[#This Row],[Площадь, кв.м]],2)</f>
        <v>842297.25</v>
      </c>
      <c r="AI761" s="14">
        <f>Таблица1[[#This Row],[Кадастровая стоимость, руб]]/Таблица1[[#This Row],[Действ. КС]]</f>
        <v>2.2295348126467314</v>
      </c>
      <c r="AJ761" s="20" t="s">
        <v>3996</v>
      </c>
      <c r="AK761" s="20" t="s">
        <v>3997</v>
      </c>
      <c r="AL761" s="20" t="s">
        <v>3998</v>
      </c>
      <c r="AM761" s="8" t="s">
        <v>3984</v>
      </c>
      <c r="AN761" s="8" t="s">
        <v>4036</v>
      </c>
      <c r="AO761" s="46" t="s">
        <v>4013</v>
      </c>
    </row>
    <row r="762" spans="1:41" x14ac:dyDescent="0.25">
      <c r="A762" s="1" t="s">
        <v>823</v>
      </c>
      <c r="B762" s="1" t="s">
        <v>152</v>
      </c>
      <c r="C762" s="1" t="s">
        <v>3981</v>
      </c>
      <c r="D762" s="1" t="s">
        <v>1292</v>
      </c>
      <c r="E762" s="16">
        <v>204002000000</v>
      </c>
      <c r="F762" s="16" t="s">
        <v>1005</v>
      </c>
      <c r="G762" s="8" t="s">
        <v>201</v>
      </c>
      <c r="H762" s="1">
        <v>2</v>
      </c>
      <c r="I762" s="1" t="s">
        <v>1351</v>
      </c>
      <c r="J762" s="1">
        <v>202</v>
      </c>
      <c r="K762" s="1" t="s">
        <v>1352</v>
      </c>
      <c r="L762" s="1">
        <v>61001002001</v>
      </c>
      <c r="M762" s="1" t="s">
        <v>1363</v>
      </c>
      <c r="N762" s="8">
        <v>1993</v>
      </c>
      <c r="O762" s="8">
        <v>82</v>
      </c>
      <c r="P762" s="8" t="s">
        <v>4009</v>
      </c>
      <c r="Q762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2" s="8" t="s">
        <v>3894</v>
      </c>
      <c r="S762" s="8" t="s">
        <v>2145</v>
      </c>
      <c r="T762" s="8" t="s">
        <v>1382</v>
      </c>
      <c r="V762" s="1" t="s">
        <v>2594</v>
      </c>
      <c r="W762" s="8" t="s">
        <v>2619</v>
      </c>
      <c r="X762" s="19" t="s">
        <v>2810</v>
      </c>
      <c r="AA762" s="20">
        <v>686891.86</v>
      </c>
      <c r="AB762" s="12">
        <f t="shared" si="11"/>
        <v>26725.06</v>
      </c>
      <c r="AC762" s="17">
        <f>ROUND(1.65586^(2*EXP(-((Таблица1[[#This Row],[Площадь, кв.м]]/200)^2))-1),4)</f>
        <v>1.4166000000000001</v>
      </c>
      <c r="AD7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762" s="21">
        <v>1</v>
      </c>
      <c r="AG7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46055.89</v>
      </c>
      <c r="AH762" s="34">
        <f>ROUND(Таблица1[[#This Row],[УПКС]]*Таблица1[[#This Row],[Площадь, кв.м]],2)</f>
        <v>3776582.98</v>
      </c>
      <c r="AI762" s="14">
        <f>Таблица1[[#This Row],[Кадастровая стоимость, руб]]/Таблица1[[#This Row],[Действ. КС]]</f>
        <v>5.498075024502401</v>
      </c>
      <c r="AJ762" s="20" t="s">
        <v>3996</v>
      </c>
      <c r="AK762" s="20" t="s">
        <v>3997</v>
      </c>
      <c r="AL762" s="20" t="s">
        <v>3998</v>
      </c>
      <c r="AM762" s="8" t="s">
        <v>3984</v>
      </c>
      <c r="AN762" s="8" t="s">
        <v>4036</v>
      </c>
      <c r="AO762" s="46" t="s">
        <v>4013</v>
      </c>
    </row>
    <row r="763" spans="1:41" x14ac:dyDescent="0.25">
      <c r="A763" s="1" t="s">
        <v>529</v>
      </c>
      <c r="B763" s="1" t="s">
        <v>17</v>
      </c>
      <c r="C763" s="1" t="s">
        <v>3981</v>
      </c>
      <c r="D763" s="1" t="s">
        <v>1292</v>
      </c>
      <c r="E763" s="16">
        <v>204002000000</v>
      </c>
      <c r="F763" s="16" t="s">
        <v>1005</v>
      </c>
      <c r="G763" s="8" t="s">
        <v>201</v>
      </c>
      <c r="H763" s="1">
        <v>2</v>
      </c>
      <c r="I763" s="1" t="s">
        <v>1351</v>
      </c>
      <c r="J763" s="1">
        <v>202</v>
      </c>
      <c r="K763" s="1" t="s">
        <v>1352</v>
      </c>
      <c r="L763" s="1">
        <v>61001002001</v>
      </c>
      <c r="M763" s="1" t="s">
        <v>1363</v>
      </c>
      <c r="N763" s="8">
        <v>1953</v>
      </c>
      <c r="O763" s="8">
        <v>39.700000000000003</v>
      </c>
      <c r="P763" s="8" t="s">
        <v>4009</v>
      </c>
      <c r="Q763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3" s="8" t="s">
        <v>3949</v>
      </c>
      <c r="S763" s="8" t="s">
        <v>1868</v>
      </c>
      <c r="T763" s="8" t="s">
        <v>1382</v>
      </c>
      <c r="V763" s="1" t="s">
        <v>2594</v>
      </c>
      <c r="W763" s="8" t="s">
        <v>2639</v>
      </c>
      <c r="X763" s="19" t="s">
        <v>2729</v>
      </c>
      <c r="AA763" s="20">
        <v>332556.23</v>
      </c>
      <c r="AB763" s="12">
        <f t="shared" si="11"/>
        <v>26725.06</v>
      </c>
      <c r="AC763" s="17">
        <f>ROUND(1.65586^(2*EXP(-((Таблица1[[#This Row],[Площадь, кв.м]]/200)^2))-1),4)</f>
        <v>1.5926</v>
      </c>
      <c r="AD7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763" s="21">
        <v>1</v>
      </c>
      <c r="AG7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20102.018499999998</v>
      </c>
      <c r="AH763" s="34">
        <f>ROUND(Таблица1[[#This Row],[УПКС]]*Таблица1[[#This Row],[Площадь, кв.м]],2)</f>
        <v>798050.13</v>
      </c>
      <c r="AI763" s="14">
        <f>Таблица1[[#This Row],[Кадастровая стоимость, руб]]/Таблица1[[#This Row],[Действ. КС]]</f>
        <v>2.3997449393746138</v>
      </c>
      <c r="AJ763" s="20" t="s">
        <v>3996</v>
      </c>
      <c r="AK763" s="20" t="s">
        <v>3997</v>
      </c>
      <c r="AL763" s="20" t="s">
        <v>3998</v>
      </c>
      <c r="AM763" s="8" t="s">
        <v>3984</v>
      </c>
      <c r="AN763" s="8" t="s">
        <v>4036</v>
      </c>
      <c r="AO763" s="46" t="s">
        <v>4013</v>
      </c>
    </row>
    <row r="764" spans="1:41" x14ac:dyDescent="0.25">
      <c r="A764" s="1" t="s">
        <v>583</v>
      </c>
      <c r="B764" s="1" t="s">
        <v>21</v>
      </c>
      <c r="C764" s="1" t="s">
        <v>3981</v>
      </c>
      <c r="D764" s="1" t="s">
        <v>1292</v>
      </c>
      <c r="E764" s="16">
        <v>204002000000</v>
      </c>
      <c r="F764" s="16" t="s">
        <v>1005</v>
      </c>
      <c r="G764" s="8" t="s">
        <v>201</v>
      </c>
      <c r="H764" s="1">
        <v>2</v>
      </c>
      <c r="I764" s="1" t="s">
        <v>1351</v>
      </c>
      <c r="J764" s="1">
        <v>202</v>
      </c>
      <c r="K764" s="1" t="s">
        <v>1352</v>
      </c>
      <c r="L764" s="1">
        <v>61001002001</v>
      </c>
      <c r="M764" s="1" t="s">
        <v>1363</v>
      </c>
      <c r="N764" s="8">
        <v>1976</v>
      </c>
      <c r="O764" s="8">
        <v>50.2</v>
      </c>
      <c r="P764" s="8" t="s">
        <v>4009</v>
      </c>
      <c r="Q764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4" s="8" t="s">
        <v>3949</v>
      </c>
      <c r="S764" s="8" t="s">
        <v>1918</v>
      </c>
      <c r="T764" s="8" t="s">
        <v>1382</v>
      </c>
      <c r="V764" s="1" t="s">
        <v>2594</v>
      </c>
      <c r="W764" s="8" t="s">
        <v>2639</v>
      </c>
      <c r="X764" s="19" t="s">
        <v>2688</v>
      </c>
      <c r="AA764" s="20">
        <v>420511.91</v>
      </c>
      <c r="AB764" s="12">
        <f t="shared" si="11"/>
        <v>26725.06</v>
      </c>
      <c r="AC764" s="17">
        <f>ROUND(1.65586^(2*EXP(-((Таблица1[[#This Row],[Площадь, кв.м]]/200)^2))-1),4)</f>
        <v>1.5569999999999999</v>
      </c>
      <c r="AD7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0.53</v>
      </c>
      <c r="AF764" s="21">
        <v>1</v>
      </c>
      <c r="AG7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31563.3796</v>
      </c>
      <c r="AH764" s="34">
        <f>ROUND(Таблица1[[#This Row],[УПКС]]*Таблица1[[#This Row],[Площадь, кв.м]],2)</f>
        <v>1584481.66</v>
      </c>
      <c r="AI764" s="14">
        <f>Таблица1[[#This Row],[Кадастровая стоимость, руб]]/Таблица1[[#This Row],[Действ. КС]]</f>
        <v>3.7679828378701568</v>
      </c>
      <c r="AJ764" s="20" t="s">
        <v>3996</v>
      </c>
      <c r="AK764" s="20" t="s">
        <v>3997</v>
      </c>
      <c r="AL764" s="20" t="s">
        <v>3998</v>
      </c>
      <c r="AM764" s="8" t="s">
        <v>3984</v>
      </c>
      <c r="AN764" s="8" t="s">
        <v>4036</v>
      </c>
      <c r="AO764" s="46" t="s">
        <v>4013</v>
      </c>
    </row>
    <row r="765" spans="1:41" x14ac:dyDescent="0.25">
      <c r="A765" s="1" t="s">
        <v>921</v>
      </c>
      <c r="B765" s="1" t="s">
        <v>56</v>
      </c>
      <c r="C765" s="1" t="s">
        <v>3981</v>
      </c>
      <c r="D765" s="1" t="s">
        <v>1292</v>
      </c>
      <c r="E765" s="16">
        <v>204002000000</v>
      </c>
      <c r="F765" s="16" t="s">
        <v>1005</v>
      </c>
      <c r="G765" s="8" t="s">
        <v>201</v>
      </c>
      <c r="H765" s="1">
        <v>2</v>
      </c>
      <c r="I765" s="1" t="s">
        <v>1351</v>
      </c>
      <c r="J765" s="1">
        <v>202</v>
      </c>
      <c r="K765" s="1" t="s">
        <v>1352</v>
      </c>
      <c r="L765" s="1">
        <v>61001002001</v>
      </c>
      <c r="M765" s="1" t="s">
        <v>1363</v>
      </c>
      <c r="N765" s="8">
        <v>1958</v>
      </c>
      <c r="O765" s="8">
        <v>105.9</v>
      </c>
      <c r="P765" s="8" t="s">
        <v>4009</v>
      </c>
      <c r="Q765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5" s="8" t="s">
        <v>3949</v>
      </c>
      <c r="S765" s="8" t="s">
        <v>2240</v>
      </c>
      <c r="T765" s="8" t="s">
        <v>1382</v>
      </c>
      <c r="U765" s="18"/>
      <c r="V765" s="1" t="s">
        <v>2594</v>
      </c>
      <c r="W765" s="8" t="s">
        <v>2639</v>
      </c>
      <c r="X765" s="19" t="s">
        <v>2698</v>
      </c>
      <c r="AA765" s="20">
        <v>763054.9</v>
      </c>
      <c r="AB765" s="12">
        <f t="shared" si="11"/>
        <v>26725.06</v>
      </c>
      <c r="AC765" s="17">
        <f>ROUND(1.65586^(2*EXP(-((Таблица1[[#This Row],[Площадь, кв.м]]/200)^2))-1),4)</f>
        <v>1.294</v>
      </c>
      <c r="AD7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765" s="21">
        <v>1</v>
      </c>
      <c r="AG7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16827.988600000001</v>
      </c>
      <c r="AH765" s="34">
        <f>ROUND(Таблица1[[#This Row],[УПКС]]*Таблица1[[#This Row],[Площадь, кв.м]],2)</f>
        <v>1782083.99</v>
      </c>
      <c r="AI765" s="14">
        <f>Таблица1[[#This Row],[Кадастровая стоимость, руб]]/Таблица1[[#This Row],[Действ. КС]]</f>
        <v>2.3354597290443975</v>
      </c>
      <c r="AJ765" s="20" t="s">
        <v>3996</v>
      </c>
      <c r="AK765" s="20" t="s">
        <v>3997</v>
      </c>
      <c r="AL765" s="20" t="s">
        <v>3998</v>
      </c>
      <c r="AM765" s="8" t="s">
        <v>3984</v>
      </c>
      <c r="AN765" s="8" t="s">
        <v>4036</v>
      </c>
      <c r="AO765" s="46" t="s">
        <v>4013</v>
      </c>
    </row>
    <row r="766" spans="1:41" x14ac:dyDescent="0.25">
      <c r="A766" s="1" t="s">
        <v>1025</v>
      </c>
      <c r="B766" s="1" t="s">
        <v>21</v>
      </c>
      <c r="C766" s="1" t="s">
        <v>3981</v>
      </c>
      <c r="D766" s="1" t="s">
        <v>1292</v>
      </c>
      <c r="E766" s="16">
        <v>204002000000</v>
      </c>
      <c r="F766" s="16" t="s">
        <v>1005</v>
      </c>
      <c r="G766" s="8" t="s">
        <v>201</v>
      </c>
      <c r="H766" s="1">
        <v>2</v>
      </c>
      <c r="I766" s="1" t="s">
        <v>1351</v>
      </c>
      <c r="J766" s="1">
        <v>202</v>
      </c>
      <c r="K766" s="1" t="s">
        <v>1352</v>
      </c>
      <c r="L766" s="1">
        <v>61001002001</v>
      </c>
      <c r="M766" s="1" t="s">
        <v>1363</v>
      </c>
      <c r="N766" s="8">
        <v>1970</v>
      </c>
      <c r="O766" s="8">
        <v>154.80000000000001</v>
      </c>
      <c r="P766" s="8" t="s">
        <v>4009</v>
      </c>
      <c r="Q766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6" s="8" t="s">
        <v>3949</v>
      </c>
      <c r="S766" s="8" t="s">
        <v>2342</v>
      </c>
      <c r="T766" s="8" t="s">
        <v>1382</v>
      </c>
      <c r="U766" s="18"/>
      <c r="V766" s="1" t="s">
        <v>2594</v>
      </c>
      <c r="W766" s="8" t="s">
        <v>2639</v>
      </c>
      <c r="X766" s="19" t="s">
        <v>2706</v>
      </c>
      <c r="AA766" s="20">
        <v>1115623.24</v>
      </c>
      <c r="AB766" s="12">
        <f t="shared" si="11"/>
        <v>26725.06</v>
      </c>
      <c r="AC766" s="17">
        <f>ROUND(1.65586^(2*EXP(-((Таблица1[[#This Row],[Площадь, кв.м]]/200)^2))-1),4)</f>
        <v>1.0509999999999999</v>
      </c>
      <c r="AD7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766" s="21">
        <v>1</v>
      </c>
      <c r="AG7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16079.84</v>
      </c>
      <c r="AH766" s="34">
        <f>ROUND(Таблица1[[#This Row],[УПКС]]*Таблица1[[#This Row],[Площадь, кв.м]],2)</f>
        <v>2489159.23</v>
      </c>
      <c r="AI766" s="14">
        <f>Таблица1[[#This Row],[Кадастровая стоимость, руб]]/Таблица1[[#This Row],[Действ. КС]]</f>
        <v>2.2311826616304624</v>
      </c>
      <c r="AJ766" s="20" t="s">
        <v>3996</v>
      </c>
      <c r="AK766" s="20" t="s">
        <v>3997</v>
      </c>
      <c r="AL766" s="20" t="s">
        <v>3998</v>
      </c>
      <c r="AM766" s="8" t="s">
        <v>3984</v>
      </c>
      <c r="AN766" s="8" t="s">
        <v>4036</v>
      </c>
      <c r="AO766" s="46" t="s">
        <v>4013</v>
      </c>
    </row>
    <row r="767" spans="1:41" x14ac:dyDescent="0.25">
      <c r="A767" s="1" t="s">
        <v>472</v>
      </c>
      <c r="B767" s="1" t="s">
        <v>17</v>
      </c>
      <c r="C767" s="1" t="s">
        <v>3981</v>
      </c>
      <c r="D767" s="1" t="s">
        <v>1292</v>
      </c>
      <c r="E767" s="16">
        <v>204002000000</v>
      </c>
      <c r="F767" s="16" t="s">
        <v>1005</v>
      </c>
      <c r="G767" s="8" t="s">
        <v>201</v>
      </c>
      <c r="H767" s="1">
        <v>2</v>
      </c>
      <c r="I767" s="1" t="s">
        <v>1351</v>
      </c>
      <c r="J767" s="1">
        <v>202</v>
      </c>
      <c r="K767" s="1" t="s">
        <v>1352</v>
      </c>
      <c r="L767" s="1">
        <v>61001002001</v>
      </c>
      <c r="M767" s="1" t="s">
        <v>1363</v>
      </c>
      <c r="N767" s="8">
        <v>1971</v>
      </c>
      <c r="O767" s="8">
        <v>23.8</v>
      </c>
      <c r="P767" s="8" t="s">
        <v>4009</v>
      </c>
      <c r="Q767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7" s="8" t="s">
        <v>3949</v>
      </c>
      <c r="S767" s="8" t="s">
        <v>1814</v>
      </c>
      <c r="T767" s="8" t="s">
        <v>1382</v>
      </c>
      <c r="V767" s="1" t="s">
        <v>2594</v>
      </c>
      <c r="W767" s="8" t="s">
        <v>2639</v>
      </c>
      <c r="X767" s="19" t="s">
        <v>2713</v>
      </c>
      <c r="Y767" s="8" t="s">
        <v>2586</v>
      </c>
      <c r="Z767" s="8" t="s">
        <v>2935</v>
      </c>
      <c r="AA767" s="20">
        <v>199406.16</v>
      </c>
      <c r="AB767" s="12">
        <f t="shared" si="11"/>
        <v>26725.06</v>
      </c>
      <c r="AC767" s="17">
        <f>ROUND(1.65586^(2*EXP(-((Таблица1[[#This Row],[Площадь, кв.м]]/200)^2))-1),4)</f>
        <v>1.6325000000000001</v>
      </c>
      <c r="AD7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767" s="21">
        <v>1</v>
      </c>
      <c r="AG7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24976.535500000002</v>
      </c>
      <c r="AH767" s="34">
        <f>ROUND(Таблица1[[#This Row],[УПКС]]*Таблица1[[#This Row],[Площадь, кв.м]],2)</f>
        <v>594441.54</v>
      </c>
      <c r="AI767" s="14">
        <f>Таблица1[[#This Row],[Кадастровая стоимость, руб]]/Таблица1[[#This Row],[Действ. КС]]</f>
        <v>2.9810590605626226</v>
      </c>
      <c r="AJ767" s="20" t="s">
        <v>3996</v>
      </c>
      <c r="AK767" s="20" t="s">
        <v>3997</v>
      </c>
      <c r="AL767" s="20" t="s">
        <v>3998</v>
      </c>
      <c r="AM767" s="8" t="s">
        <v>3984</v>
      </c>
      <c r="AN767" s="8" t="s">
        <v>4036</v>
      </c>
      <c r="AO767" s="46" t="s">
        <v>4013</v>
      </c>
    </row>
    <row r="768" spans="1:41" x14ac:dyDescent="0.25">
      <c r="A768" s="1" t="s">
        <v>166</v>
      </c>
      <c r="B768" s="1" t="s">
        <v>17</v>
      </c>
      <c r="C768" s="1" t="s">
        <v>3981</v>
      </c>
      <c r="D768" s="1" t="s">
        <v>1292</v>
      </c>
      <c r="E768" s="16">
        <v>204002000000</v>
      </c>
      <c r="F768" s="16" t="s">
        <v>1005</v>
      </c>
      <c r="G768" s="8" t="s">
        <v>201</v>
      </c>
      <c r="H768" s="1">
        <v>2</v>
      </c>
      <c r="I768" s="1" t="s">
        <v>1351</v>
      </c>
      <c r="J768" s="1">
        <v>202</v>
      </c>
      <c r="K768" s="1" t="s">
        <v>1352</v>
      </c>
      <c r="L768" s="1">
        <v>61001003000</v>
      </c>
      <c r="M768" s="1" t="s">
        <v>1359</v>
      </c>
      <c r="N768" s="8">
        <v>2016</v>
      </c>
      <c r="O768" s="8">
        <v>99.5</v>
      </c>
      <c r="P768" s="8" t="s">
        <v>4009</v>
      </c>
      <c r="Q768" s="8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768" s="8" t="s">
        <v>3949</v>
      </c>
      <c r="S768" s="8" t="s">
        <v>1521</v>
      </c>
      <c r="T768" s="8" t="s">
        <v>1382</v>
      </c>
      <c r="U768" s="18"/>
      <c r="V768" s="1" t="s">
        <v>2594</v>
      </c>
      <c r="W768" s="8" t="s">
        <v>2639</v>
      </c>
      <c r="X768" s="19" t="s">
        <v>2756</v>
      </c>
      <c r="AA768" s="20">
        <v>833484.64</v>
      </c>
      <c r="AB768" s="12">
        <f t="shared" si="11"/>
        <v>26725.06</v>
      </c>
      <c r="AC768" s="17">
        <f>ROUND(1.65586^(2*EXP(-((Таблица1[[#This Row],[Площадь, кв.м]]/200)^2))-1),4)</f>
        <v>1.3272999999999999</v>
      </c>
      <c r="AD7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7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68" s="21">
        <v>1</v>
      </c>
      <c r="AG7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50767.772799999999</v>
      </c>
      <c r="AH768" s="34">
        <f>ROUND(Таблица1[[#This Row],[УПКС]]*Таблица1[[#This Row],[Площадь, кв.м]],2)</f>
        <v>5051393.3899999997</v>
      </c>
      <c r="AI768" s="14">
        <f>Таблица1[[#This Row],[Кадастровая стоимость, руб]]/Таблица1[[#This Row],[Действ. КС]]</f>
        <v>6.0605716621244508</v>
      </c>
      <c r="AJ768" s="20" t="s">
        <v>3996</v>
      </c>
      <c r="AK768" s="20" t="s">
        <v>3997</v>
      </c>
      <c r="AL768" s="20" t="s">
        <v>3998</v>
      </c>
      <c r="AM768" s="8" t="s">
        <v>3984</v>
      </c>
      <c r="AN768" s="8" t="s">
        <v>4036</v>
      </c>
      <c r="AO768" s="46" t="s">
        <v>4013</v>
      </c>
    </row>
    <row r="769" spans="1:41" x14ac:dyDescent="0.25">
      <c r="A769" s="1" t="s">
        <v>150</v>
      </c>
      <c r="B769" s="1" t="s">
        <v>17</v>
      </c>
      <c r="C769" s="1" t="s">
        <v>3981</v>
      </c>
      <c r="D769" s="1" t="s">
        <v>1307</v>
      </c>
      <c r="E769" s="16">
        <v>204002000000</v>
      </c>
      <c r="F769" s="16" t="s">
        <v>1005</v>
      </c>
      <c r="G769" s="8" t="s">
        <v>201</v>
      </c>
      <c r="H769" s="1">
        <v>2</v>
      </c>
      <c r="I769" s="1" t="s">
        <v>1351</v>
      </c>
      <c r="J769" s="1">
        <v>202</v>
      </c>
      <c r="K769" s="1" t="s">
        <v>1352</v>
      </c>
      <c r="L769" s="1">
        <v>61001006000</v>
      </c>
      <c r="M769" s="1" t="s">
        <v>1369</v>
      </c>
      <c r="N769" s="8">
        <v>1996</v>
      </c>
      <c r="O769" s="8">
        <v>86.3</v>
      </c>
      <c r="P769" s="8" t="s">
        <v>4009</v>
      </c>
      <c r="Q7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69" s="8" t="s">
        <v>3964</v>
      </c>
      <c r="S769" s="8" t="s">
        <v>1507</v>
      </c>
      <c r="T769" s="8" t="s">
        <v>1382</v>
      </c>
      <c r="V769" s="1" t="s">
        <v>2600</v>
      </c>
      <c r="W769" s="8" t="s">
        <v>2636</v>
      </c>
      <c r="X769" s="19" t="s">
        <v>2749</v>
      </c>
      <c r="AA769" s="20">
        <v>4612324.28</v>
      </c>
      <c r="AB769" s="12">
        <f t="shared" si="11"/>
        <v>26725.06</v>
      </c>
      <c r="AC769" s="17">
        <f>ROUND(1.65586^(2*EXP(-((Таблица1[[#This Row],[Площадь, кв.м]]/200)^2))-1),4)</f>
        <v>1.3951</v>
      </c>
      <c r="AD7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769" s="21">
        <v>1</v>
      </c>
      <c r="AG7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33182.876799999998</v>
      </c>
      <c r="AH769" s="34">
        <f>ROUND(Таблица1[[#This Row],[УПКС]]*Таблица1[[#This Row],[Площадь, кв.м]],2)</f>
        <v>2863682.27</v>
      </c>
      <c r="AI769" s="14">
        <f>Таблица1[[#This Row],[Кадастровая стоимость, руб]]/Таблица1[[#This Row],[Действ. КС]]</f>
        <v>0.62087617785625426</v>
      </c>
      <c r="AJ769" s="20" t="s">
        <v>3996</v>
      </c>
      <c r="AK769" s="20" t="s">
        <v>3997</v>
      </c>
      <c r="AL769" s="20" t="s">
        <v>3998</v>
      </c>
      <c r="AM769" s="8" t="s">
        <v>3984</v>
      </c>
      <c r="AN769" s="8" t="s">
        <v>4036</v>
      </c>
      <c r="AO769" s="46" t="s">
        <v>4013</v>
      </c>
    </row>
    <row r="770" spans="1:41" x14ac:dyDescent="0.25">
      <c r="A770" s="1" t="s">
        <v>266</v>
      </c>
      <c r="B770" s="1" t="s">
        <v>21</v>
      </c>
      <c r="C770" s="1" t="s">
        <v>3981</v>
      </c>
      <c r="D770" s="1" t="s">
        <v>1307</v>
      </c>
      <c r="E770" s="16">
        <v>204002000000</v>
      </c>
      <c r="F770" s="16" t="s">
        <v>1005</v>
      </c>
      <c r="G770" s="8" t="s">
        <v>201</v>
      </c>
      <c r="H770" s="1">
        <v>2</v>
      </c>
      <c r="I770" s="1" t="s">
        <v>1351</v>
      </c>
      <c r="J770" s="1">
        <v>202</v>
      </c>
      <c r="K770" s="1" t="s">
        <v>1352</v>
      </c>
      <c r="L770" s="1">
        <v>61001006003</v>
      </c>
      <c r="M770" s="1" t="s">
        <v>1361</v>
      </c>
      <c r="N770" s="8">
        <v>2010</v>
      </c>
      <c r="O770" s="8">
        <v>155.6</v>
      </c>
      <c r="P770" s="8" t="s">
        <v>4009</v>
      </c>
      <c r="Q7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0" s="8" t="s">
        <v>3964</v>
      </c>
      <c r="S770" s="8" t="s">
        <v>1614</v>
      </c>
      <c r="T770" s="8" t="s">
        <v>1382</v>
      </c>
      <c r="V770" s="1" t="s">
        <v>2600</v>
      </c>
      <c r="W770" s="8" t="s">
        <v>2636</v>
      </c>
      <c r="X770" s="19" t="s">
        <v>2738</v>
      </c>
      <c r="AA770" s="20">
        <v>8379813.2199999997</v>
      </c>
      <c r="AB770" s="12">
        <f t="shared" si="11"/>
        <v>26725.06</v>
      </c>
      <c r="AC770" s="17">
        <f>ROUND(1.65586^(2*EXP(-((Таблица1[[#This Row],[Площадь, кв.м]]/200)^2))-1),4)</f>
        <v>1.0474000000000001</v>
      </c>
      <c r="AD7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70" s="21">
        <v>1</v>
      </c>
      <c r="AG7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27711.909599999999</v>
      </c>
      <c r="AH770" s="34">
        <f>ROUND(Таблица1[[#This Row],[УПКС]]*Таблица1[[#This Row],[Площадь, кв.м]],2)</f>
        <v>4311973.13</v>
      </c>
      <c r="AI770" s="14">
        <f>Таблица1[[#This Row],[Кадастровая стоимость, руб]]/Таблица1[[#This Row],[Действ. КС]]</f>
        <v>0.51456673517599005</v>
      </c>
      <c r="AJ770" s="20" t="s">
        <v>3996</v>
      </c>
      <c r="AK770" s="20" t="s">
        <v>3997</v>
      </c>
      <c r="AL770" s="20" t="s">
        <v>3998</v>
      </c>
      <c r="AM770" s="8" t="s">
        <v>3984</v>
      </c>
      <c r="AN770" s="8" t="s">
        <v>4036</v>
      </c>
      <c r="AO770" s="46" t="s">
        <v>4013</v>
      </c>
    </row>
    <row r="771" spans="1:41" x14ac:dyDescent="0.25">
      <c r="A771" s="1" t="s">
        <v>940</v>
      </c>
      <c r="B771" s="1" t="s">
        <v>17</v>
      </c>
      <c r="C771" s="1" t="s">
        <v>3981</v>
      </c>
      <c r="D771" s="1" t="s">
        <v>1307</v>
      </c>
      <c r="E771" s="16">
        <v>204002000000</v>
      </c>
      <c r="F771" s="16" t="s">
        <v>1005</v>
      </c>
      <c r="G771" s="8" t="s">
        <v>201</v>
      </c>
      <c r="H771" s="1">
        <v>2</v>
      </c>
      <c r="I771" s="1" t="s">
        <v>1351</v>
      </c>
      <c r="J771" s="1">
        <v>202</v>
      </c>
      <c r="K771" s="1" t="s">
        <v>1352</v>
      </c>
      <c r="L771" s="1">
        <v>61001002001</v>
      </c>
      <c r="M771" s="1" t="s">
        <v>1363</v>
      </c>
      <c r="N771" s="8">
        <v>1995</v>
      </c>
      <c r="O771" s="8">
        <v>112.3</v>
      </c>
      <c r="P771" s="8" t="s">
        <v>4009</v>
      </c>
      <c r="Q7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1" s="8" t="s">
        <v>3964</v>
      </c>
      <c r="S771" s="8" t="s">
        <v>2259</v>
      </c>
      <c r="T771" s="8" t="s">
        <v>1382</v>
      </c>
      <c r="V771" s="1" t="s">
        <v>2600</v>
      </c>
      <c r="W771" s="8" t="s">
        <v>2636</v>
      </c>
      <c r="X771" s="19" t="s">
        <v>2738</v>
      </c>
      <c r="AA771" s="20">
        <v>1550908.49</v>
      </c>
      <c r="AB771" s="12">
        <f t="shared" ref="AB771:AB834" si="12">26725.06</f>
        <v>26725.06</v>
      </c>
      <c r="AC771" s="17">
        <f>ROUND(1.65586^(2*EXP(-((Таблица1[[#This Row],[Площадь, кв.м]]/200)^2))-1),4)</f>
        <v>1.2605999999999999</v>
      </c>
      <c r="AD7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771" s="21">
        <v>1</v>
      </c>
      <c r="AG7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29309.961299999999</v>
      </c>
      <c r="AH771" s="34">
        <f>ROUND(Таблица1[[#This Row],[УПКС]]*Таблица1[[#This Row],[Площадь, кв.м]],2)</f>
        <v>3291508.65</v>
      </c>
      <c r="AI771" s="14">
        <f>Таблица1[[#This Row],[Кадастровая стоимость, руб]]/Таблица1[[#This Row],[Действ. КС]]</f>
        <v>2.1223100339079322</v>
      </c>
      <c r="AJ771" s="20" t="s">
        <v>3996</v>
      </c>
      <c r="AK771" s="20" t="s">
        <v>3997</v>
      </c>
      <c r="AL771" s="20" t="s">
        <v>3998</v>
      </c>
      <c r="AM771" s="8" t="s">
        <v>3984</v>
      </c>
      <c r="AN771" s="8" t="s">
        <v>4036</v>
      </c>
      <c r="AO771" s="46" t="s">
        <v>4013</v>
      </c>
    </row>
    <row r="772" spans="1:41" x14ac:dyDescent="0.25">
      <c r="A772" s="1" t="s">
        <v>165</v>
      </c>
      <c r="B772" s="1" t="s">
        <v>17</v>
      </c>
      <c r="C772" s="1" t="s">
        <v>3981</v>
      </c>
      <c r="D772" s="1" t="s">
        <v>1307</v>
      </c>
      <c r="E772" s="16">
        <v>204002000000</v>
      </c>
      <c r="F772" s="16" t="s">
        <v>1005</v>
      </c>
      <c r="G772" s="8" t="s">
        <v>201</v>
      </c>
      <c r="H772" s="1">
        <v>2</v>
      </c>
      <c r="I772" s="1" t="s">
        <v>1351</v>
      </c>
      <c r="J772" s="1">
        <v>202</v>
      </c>
      <c r="K772" s="1" t="s">
        <v>1352</v>
      </c>
      <c r="L772" s="1">
        <v>61001005000</v>
      </c>
      <c r="M772" s="1" t="s">
        <v>1358</v>
      </c>
      <c r="N772" s="8">
        <v>1996</v>
      </c>
      <c r="O772" s="8">
        <v>99.1</v>
      </c>
      <c r="P772" s="8" t="s">
        <v>4009</v>
      </c>
      <c r="Q7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2" s="8" t="s">
        <v>3935</v>
      </c>
      <c r="S772" s="8" t="s">
        <v>1520</v>
      </c>
      <c r="T772" s="8" t="s">
        <v>1382</v>
      </c>
      <c r="V772" s="1" t="s">
        <v>2600</v>
      </c>
      <c r="W772" s="8" t="s">
        <v>2638</v>
      </c>
      <c r="X772" s="19" t="s">
        <v>2755</v>
      </c>
      <c r="AA772" s="20">
        <v>773843.89</v>
      </c>
      <c r="AB772" s="12">
        <f t="shared" si="12"/>
        <v>26725.06</v>
      </c>
      <c r="AC772" s="17">
        <f>ROUND(1.65586^(2*EXP(-((Таблица1[[#This Row],[Площадь, кв.м]]/200)^2))-1),4)</f>
        <v>1.3293999999999999</v>
      </c>
      <c r="AD7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772" s="21">
        <v>1</v>
      </c>
      <c r="AG7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31620.1823</v>
      </c>
      <c r="AH772" s="34">
        <f>ROUND(Таблица1[[#This Row],[УПКС]]*Таблица1[[#This Row],[Площадь, кв.м]],2)</f>
        <v>3133560.07</v>
      </c>
      <c r="AI772" s="14">
        <f>Таблица1[[#This Row],[Кадастровая стоимость, руб]]/Таблица1[[#This Row],[Действ. КС]]</f>
        <v>4.049343944551917</v>
      </c>
      <c r="AJ772" s="20" t="s">
        <v>3996</v>
      </c>
      <c r="AK772" s="20" t="s">
        <v>3997</v>
      </c>
      <c r="AL772" s="20" t="s">
        <v>3998</v>
      </c>
      <c r="AM772" s="8" t="s">
        <v>3984</v>
      </c>
      <c r="AN772" s="8" t="s">
        <v>4036</v>
      </c>
      <c r="AO772" s="46" t="s">
        <v>4013</v>
      </c>
    </row>
    <row r="773" spans="1:41" x14ac:dyDescent="0.25">
      <c r="A773" s="1" t="s">
        <v>1152</v>
      </c>
      <c r="B773" s="1" t="s">
        <v>155</v>
      </c>
      <c r="C773" s="1" t="s">
        <v>3981</v>
      </c>
      <c r="D773" s="1" t="s">
        <v>1307</v>
      </c>
      <c r="E773" s="16">
        <v>204002000000</v>
      </c>
      <c r="F773" s="16" t="s">
        <v>1005</v>
      </c>
      <c r="G773" s="8" t="s">
        <v>201</v>
      </c>
      <c r="H773" s="1">
        <v>2</v>
      </c>
      <c r="I773" s="1" t="s">
        <v>1351</v>
      </c>
      <c r="J773" s="1">
        <v>202</v>
      </c>
      <c r="K773" s="1" t="s">
        <v>1352</v>
      </c>
      <c r="L773" s="1">
        <v>61001002005</v>
      </c>
      <c r="M773" s="1" t="s">
        <v>1377</v>
      </c>
      <c r="N773" s="8">
        <v>1995</v>
      </c>
      <c r="O773" s="8">
        <v>132.1</v>
      </c>
      <c r="P773" s="8" t="s">
        <v>4009</v>
      </c>
      <c r="Q7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3" s="8" t="s">
        <v>3935</v>
      </c>
      <c r="S773" s="8" t="s">
        <v>2461</v>
      </c>
      <c r="T773" s="8" t="s">
        <v>1382</v>
      </c>
      <c r="V773" s="1" t="s">
        <v>2600</v>
      </c>
      <c r="W773" s="8" t="s">
        <v>2638</v>
      </c>
      <c r="X773" s="19" t="s">
        <v>2836</v>
      </c>
      <c r="AA773" s="20">
        <v>977383.73</v>
      </c>
      <c r="AB773" s="12">
        <f t="shared" si="12"/>
        <v>26725.06</v>
      </c>
      <c r="AC773" s="17">
        <f>ROUND(1.65586^(2*EXP(-((Таблица1[[#This Row],[Площадь, кв.м]]/200)^2))-1),4)</f>
        <v>1.1592</v>
      </c>
      <c r="AD7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773" s="21">
        <v>1</v>
      </c>
      <c r="AG7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26952.329900000001</v>
      </c>
      <c r="AH773" s="34">
        <f>ROUND(Таблица1[[#This Row],[УПКС]]*Таблица1[[#This Row],[Площадь, кв.м]],2)</f>
        <v>3560402.78</v>
      </c>
      <c r="AI773" s="14">
        <f>Таблица1[[#This Row],[Кадастровая стоимость, руб]]/Таблица1[[#This Row],[Действ. КС]]</f>
        <v>3.6427890814184107</v>
      </c>
      <c r="AJ773" s="20" t="s">
        <v>3996</v>
      </c>
      <c r="AK773" s="20" t="s">
        <v>3997</v>
      </c>
      <c r="AL773" s="20" t="s">
        <v>3998</v>
      </c>
      <c r="AM773" s="8" t="s">
        <v>3984</v>
      </c>
      <c r="AN773" s="8" t="s">
        <v>4036</v>
      </c>
      <c r="AO773" s="46" t="s">
        <v>4013</v>
      </c>
    </row>
    <row r="774" spans="1:41" x14ac:dyDescent="0.25">
      <c r="A774" s="1" t="s">
        <v>448</v>
      </c>
      <c r="B774" s="1" t="s">
        <v>155</v>
      </c>
      <c r="C774" s="1" t="s">
        <v>3981</v>
      </c>
      <c r="D774" s="1" t="s">
        <v>1307</v>
      </c>
      <c r="E774" s="16">
        <v>204002000000</v>
      </c>
      <c r="F774" s="16" t="s">
        <v>1005</v>
      </c>
      <c r="G774" s="8" t="s">
        <v>201</v>
      </c>
      <c r="H774" s="1">
        <v>2</v>
      </c>
      <c r="I774" s="1" t="s">
        <v>1351</v>
      </c>
      <c r="J774" s="1">
        <v>202</v>
      </c>
      <c r="K774" s="1" t="s">
        <v>1352</v>
      </c>
      <c r="L774" s="1">
        <v>61001001001</v>
      </c>
      <c r="M774" s="1" t="s">
        <v>1362</v>
      </c>
      <c r="N774" s="8">
        <v>1994</v>
      </c>
      <c r="O774" s="8">
        <v>100.7</v>
      </c>
      <c r="P774" s="8" t="s">
        <v>4009</v>
      </c>
      <c r="Q7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4" s="8" t="s">
        <v>3935</v>
      </c>
      <c r="S774" s="8" t="s">
        <v>1792</v>
      </c>
      <c r="T774" s="8" t="s">
        <v>1382</v>
      </c>
      <c r="V774" s="1" t="s">
        <v>2600</v>
      </c>
      <c r="W774" s="8" t="s">
        <v>2638</v>
      </c>
      <c r="X774" s="19" t="s">
        <v>2747</v>
      </c>
      <c r="AA774" s="20">
        <v>4776544.42</v>
      </c>
      <c r="AB774" s="12">
        <f t="shared" si="12"/>
        <v>26725.06</v>
      </c>
      <c r="AC774" s="17">
        <f>ROUND(1.65586^(2*EXP(-((Таблица1[[#This Row],[Площадь, кв.м]]/200)^2))-1),4)</f>
        <v>1.3210999999999999</v>
      </c>
      <c r="AD7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774" s="21">
        <v>1</v>
      </c>
      <c r="AG7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30363.57</v>
      </c>
      <c r="AH774" s="34">
        <f>ROUND(Таблица1[[#This Row],[УПКС]]*Таблица1[[#This Row],[Площадь, кв.м]],2)</f>
        <v>3057611.5</v>
      </c>
      <c r="AI774" s="14">
        <f>Таблица1[[#This Row],[Кадастровая стоимость, руб]]/Таблица1[[#This Row],[Действ. КС]]</f>
        <v>0.6401304439245642</v>
      </c>
      <c r="AJ774" s="20" t="s">
        <v>3996</v>
      </c>
      <c r="AK774" s="20" t="s">
        <v>3997</v>
      </c>
      <c r="AL774" s="20" t="s">
        <v>3998</v>
      </c>
      <c r="AM774" s="8" t="s">
        <v>3984</v>
      </c>
      <c r="AN774" s="8" t="s">
        <v>4036</v>
      </c>
      <c r="AO774" s="46" t="s">
        <v>4013</v>
      </c>
    </row>
    <row r="775" spans="1:41" x14ac:dyDescent="0.25">
      <c r="A775" s="1" t="s">
        <v>898</v>
      </c>
      <c r="B775" s="1" t="s">
        <v>17</v>
      </c>
      <c r="C775" s="1" t="s">
        <v>3981</v>
      </c>
      <c r="D775" s="1" t="s">
        <v>1307</v>
      </c>
      <c r="E775" s="16">
        <v>204002000000</v>
      </c>
      <c r="F775" s="16" t="s">
        <v>1005</v>
      </c>
      <c r="G775" s="8" t="s">
        <v>201</v>
      </c>
      <c r="H775" s="1">
        <v>2</v>
      </c>
      <c r="I775" s="1" t="s">
        <v>1351</v>
      </c>
      <c r="J775" s="1">
        <v>202</v>
      </c>
      <c r="K775" s="1" t="s">
        <v>1352</v>
      </c>
      <c r="L775" s="1">
        <v>61001002000</v>
      </c>
      <c r="M775" s="1" t="s">
        <v>1364</v>
      </c>
      <c r="N775" s="8">
        <v>1982</v>
      </c>
      <c r="O775" s="8">
        <v>99.1</v>
      </c>
      <c r="P775" s="8" t="s">
        <v>4009</v>
      </c>
      <c r="Q7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5" s="8" t="s">
        <v>3935</v>
      </c>
      <c r="S775" s="8" t="s">
        <v>2217</v>
      </c>
      <c r="T775" s="8" t="s">
        <v>1382</v>
      </c>
      <c r="V775" s="1" t="s">
        <v>2600</v>
      </c>
      <c r="W775" s="8" t="s">
        <v>2638</v>
      </c>
      <c r="X775" s="19" t="s">
        <v>2772</v>
      </c>
      <c r="AA775" s="20">
        <v>386922.08</v>
      </c>
      <c r="AB775" s="12">
        <f t="shared" si="12"/>
        <v>26725.06</v>
      </c>
      <c r="AC775" s="17">
        <f>ROUND(1.65586^(2*EXP(-((Таблица1[[#This Row],[Площадь, кв.м]]/200)^2))-1),4)</f>
        <v>1.3293999999999999</v>
      </c>
      <c r="AD7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0.66</v>
      </c>
      <c r="AF775" s="21">
        <v>1</v>
      </c>
      <c r="AG7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23448.674500000001</v>
      </c>
      <c r="AH775" s="34">
        <f>ROUND(Таблица1[[#This Row],[УПКС]]*Таблица1[[#This Row],[Площадь, кв.м]],2)</f>
        <v>2323763.64</v>
      </c>
      <c r="AI775" s="14">
        <f>Таблица1[[#This Row],[Кадастровая стоимость, руб]]/Таблица1[[#This Row],[Действ. КС]]</f>
        <v>6.0057664323524778</v>
      </c>
      <c r="AJ775" s="20" t="s">
        <v>3996</v>
      </c>
      <c r="AK775" s="20" t="s">
        <v>3997</v>
      </c>
      <c r="AL775" s="20" t="s">
        <v>3998</v>
      </c>
      <c r="AM775" s="8" t="s">
        <v>3984</v>
      </c>
      <c r="AN775" s="8" t="s">
        <v>4036</v>
      </c>
      <c r="AO775" s="46" t="s">
        <v>4013</v>
      </c>
    </row>
    <row r="776" spans="1:41" x14ac:dyDescent="0.25">
      <c r="A776" s="1" t="s">
        <v>362</v>
      </c>
      <c r="B776" s="1" t="s">
        <v>21</v>
      </c>
      <c r="C776" s="1" t="s">
        <v>3981</v>
      </c>
      <c r="D776" s="1" t="s">
        <v>1307</v>
      </c>
      <c r="E776" s="16">
        <v>204002000000</v>
      </c>
      <c r="F776" s="16" t="s">
        <v>1005</v>
      </c>
      <c r="G776" s="8" t="s">
        <v>201</v>
      </c>
      <c r="H776" s="1">
        <v>2</v>
      </c>
      <c r="I776" s="1" t="s">
        <v>1351</v>
      </c>
      <c r="J776" s="1">
        <v>202</v>
      </c>
      <c r="K776" s="1" t="s">
        <v>1352</v>
      </c>
      <c r="L776" s="1">
        <v>61001008000</v>
      </c>
      <c r="M776" s="1" t="s">
        <v>1368</v>
      </c>
      <c r="N776" s="8">
        <v>2009</v>
      </c>
      <c r="O776" s="8">
        <v>222.5</v>
      </c>
      <c r="P776" s="8" t="s">
        <v>4009</v>
      </c>
      <c r="Q7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6" s="8" t="s">
        <v>3901</v>
      </c>
      <c r="S776" s="8" t="s">
        <v>1708</v>
      </c>
      <c r="T776" s="8" t="s">
        <v>1382</v>
      </c>
      <c r="V776" s="1" t="s">
        <v>2600</v>
      </c>
      <c r="W776" s="8" t="s">
        <v>2662</v>
      </c>
      <c r="X776" s="19" t="s">
        <v>2747</v>
      </c>
      <c r="AA776" s="20">
        <v>11839494.289999999</v>
      </c>
      <c r="AB776" s="12">
        <f t="shared" si="12"/>
        <v>26725.06</v>
      </c>
      <c r="AC776" s="17">
        <f>ROUND(1.65586^(2*EXP(-((Таблица1[[#This Row],[Площадь, кв.м]]/200)^2))-1),4)</f>
        <v>0.80920000000000003</v>
      </c>
      <c r="AD7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76" s="21">
        <v>1</v>
      </c>
      <c r="AG7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21409.6594</v>
      </c>
      <c r="AH776" s="34">
        <f>ROUND(Таблица1[[#This Row],[УПКС]]*Таблица1[[#This Row],[Площадь, кв.м]],2)</f>
        <v>4763649.22</v>
      </c>
      <c r="AI776" s="14">
        <f>Таблица1[[#This Row],[Кадастровая стоимость, руб]]/Таблица1[[#This Row],[Действ. КС]]</f>
        <v>0.40235242344966748</v>
      </c>
      <c r="AJ776" s="20" t="s">
        <v>3996</v>
      </c>
      <c r="AK776" s="20" t="s">
        <v>3997</v>
      </c>
      <c r="AL776" s="20" t="s">
        <v>3998</v>
      </c>
      <c r="AM776" s="8" t="s">
        <v>3984</v>
      </c>
      <c r="AN776" s="8" t="s">
        <v>4036</v>
      </c>
      <c r="AO776" s="46" t="s">
        <v>4013</v>
      </c>
    </row>
    <row r="777" spans="1:41" x14ac:dyDescent="0.25">
      <c r="A777" s="1" t="s">
        <v>270</v>
      </c>
      <c r="B777" s="1" t="s">
        <v>21</v>
      </c>
      <c r="C777" s="1" t="s">
        <v>3981</v>
      </c>
      <c r="D777" s="1" t="s">
        <v>1307</v>
      </c>
      <c r="E777" s="16">
        <v>204002000000</v>
      </c>
      <c r="F777" s="16" t="s">
        <v>1005</v>
      </c>
      <c r="G777" s="8" t="s">
        <v>201</v>
      </c>
      <c r="H777" s="1">
        <v>2</v>
      </c>
      <c r="I777" s="1" t="s">
        <v>1351</v>
      </c>
      <c r="J777" s="1">
        <v>202</v>
      </c>
      <c r="K777" s="1" t="s">
        <v>1352</v>
      </c>
      <c r="L777" s="1">
        <v>61001006003</v>
      </c>
      <c r="M777" s="1" t="s">
        <v>1361</v>
      </c>
      <c r="N777" s="8">
        <v>2009</v>
      </c>
      <c r="O777" s="8">
        <v>158.6</v>
      </c>
      <c r="P777" s="8" t="s">
        <v>4009</v>
      </c>
      <c r="Q7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7" s="8" t="s">
        <v>3935</v>
      </c>
      <c r="S777" s="8" t="s">
        <v>1618</v>
      </c>
      <c r="T777" s="8" t="s">
        <v>1382</v>
      </c>
      <c r="V777" s="1" t="s">
        <v>2600</v>
      </c>
      <c r="W777" s="8" t="s">
        <v>2638</v>
      </c>
      <c r="X777" s="19" t="s">
        <v>2738</v>
      </c>
      <c r="AA777" s="20">
        <v>8435928.6300000008</v>
      </c>
      <c r="AB777" s="12">
        <f t="shared" si="12"/>
        <v>26725.06</v>
      </c>
      <c r="AC777" s="17">
        <f>ROUND(1.65586^(2*EXP(-((Таблица1[[#This Row],[Площадь, кв.м]]/200)^2))-1),4)</f>
        <v>1.0341</v>
      </c>
      <c r="AD7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777" s="21">
        <v>1</v>
      </c>
      <c r="AG7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27360.020700000001</v>
      </c>
      <c r="AH777" s="34">
        <f>ROUND(Таблица1[[#This Row],[УПКС]]*Таблица1[[#This Row],[Площадь, кв.м]],2)</f>
        <v>4339299.28</v>
      </c>
      <c r="AI777" s="14">
        <f>Таблица1[[#This Row],[Кадастровая стоимость, руб]]/Таблица1[[#This Row],[Действ. КС]]</f>
        <v>0.51438311895723088</v>
      </c>
      <c r="AJ777" s="20" t="s">
        <v>3996</v>
      </c>
      <c r="AK777" s="20" t="s">
        <v>3997</v>
      </c>
      <c r="AL777" s="20" t="s">
        <v>3998</v>
      </c>
      <c r="AM777" s="8" t="s">
        <v>3984</v>
      </c>
      <c r="AN777" s="8" t="s">
        <v>4036</v>
      </c>
      <c r="AO777" s="46" t="s">
        <v>4013</v>
      </c>
    </row>
    <row r="778" spans="1:41" x14ac:dyDescent="0.25">
      <c r="A778" s="1" t="s">
        <v>551</v>
      </c>
      <c r="B778" s="1" t="s">
        <v>552</v>
      </c>
      <c r="C778" s="1" t="s">
        <v>3981</v>
      </c>
      <c r="D778" s="1" t="s">
        <v>1307</v>
      </c>
      <c r="E778" s="16">
        <v>204002000000</v>
      </c>
      <c r="F778" s="16" t="s">
        <v>1005</v>
      </c>
      <c r="G778" s="8" t="s">
        <v>201</v>
      </c>
      <c r="H778" s="1">
        <v>2</v>
      </c>
      <c r="I778" s="1" t="s">
        <v>1351</v>
      </c>
      <c r="J778" s="1">
        <v>202</v>
      </c>
      <c r="K778" s="1" t="s">
        <v>1352</v>
      </c>
      <c r="L778" s="1">
        <v>61001002001</v>
      </c>
      <c r="M778" s="1" t="s">
        <v>1363</v>
      </c>
      <c r="N778" s="8">
        <v>1963</v>
      </c>
      <c r="O778" s="8">
        <v>43.8</v>
      </c>
      <c r="P778" s="8" t="s">
        <v>4009</v>
      </c>
      <c r="Q7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8" s="8" t="s">
        <v>3935</v>
      </c>
      <c r="S778" s="8" t="s">
        <v>1889</v>
      </c>
      <c r="T778" s="8" t="s">
        <v>1382</v>
      </c>
      <c r="V778" s="1" t="s">
        <v>2600</v>
      </c>
      <c r="W778" s="8" t="s">
        <v>2638</v>
      </c>
      <c r="X778" s="19" t="s">
        <v>2691</v>
      </c>
      <c r="AA778" s="20">
        <v>212802.3</v>
      </c>
      <c r="AB778" s="12">
        <f t="shared" si="12"/>
        <v>26725.06</v>
      </c>
      <c r="AC778" s="17">
        <f>ROUND(1.65586^(2*EXP(-((Таблица1[[#This Row],[Площадь, кв.м]]/200)^2))-1),4)</f>
        <v>1.5794999999999999</v>
      </c>
      <c r="AD7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778" s="21">
        <v>1</v>
      </c>
      <c r="AG7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15196.4036</v>
      </c>
      <c r="AH778" s="34">
        <f>ROUND(Таблица1[[#This Row],[УПКС]]*Таблица1[[#This Row],[Площадь, кв.м]],2)</f>
        <v>665602.48</v>
      </c>
      <c r="AI778" s="14">
        <f>Таблица1[[#This Row],[Кадастровая стоимость, руб]]/Таблица1[[#This Row],[Действ. КС]]</f>
        <v>3.1277973969266308</v>
      </c>
      <c r="AJ778" s="20" t="s">
        <v>3996</v>
      </c>
      <c r="AK778" s="20" t="s">
        <v>3997</v>
      </c>
      <c r="AL778" s="20" t="s">
        <v>3998</v>
      </c>
      <c r="AM778" s="8" t="s">
        <v>3984</v>
      </c>
      <c r="AN778" s="8" t="s">
        <v>4036</v>
      </c>
      <c r="AO778" s="46" t="s">
        <v>4013</v>
      </c>
    </row>
    <row r="779" spans="1:41" x14ac:dyDescent="0.25">
      <c r="A779" s="1" t="s">
        <v>229</v>
      </c>
      <c r="B779" s="1" t="s">
        <v>152</v>
      </c>
      <c r="C779" s="1" t="s">
        <v>3981</v>
      </c>
      <c r="D779" s="1" t="s">
        <v>1307</v>
      </c>
      <c r="E779" s="16">
        <v>204002000000</v>
      </c>
      <c r="F779" s="16" t="s">
        <v>1005</v>
      </c>
      <c r="G779" s="8" t="s">
        <v>201</v>
      </c>
      <c r="H779" s="1">
        <v>2</v>
      </c>
      <c r="I779" s="1" t="s">
        <v>1351</v>
      </c>
      <c r="J779" s="1">
        <v>202</v>
      </c>
      <c r="K779" s="1" t="s">
        <v>1352</v>
      </c>
      <c r="L779" s="1">
        <v>61001006000</v>
      </c>
      <c r="M779" s="1" t="s">
        <v>1369</v>
      </c>
      <c r="N779" s="8">
        <v>1995</v>
      </c>
      <c r="O779" s="8">
        <v>133.9</v>
      </c>
      <c r="P779" s="8" t="s">
        <v>4009</v>
      </c>
      <c r="Q7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79" s="8" t="s">
        <v>3935</v>
      </c>
      <c r="S779" s="8" t="s">
        <v>1580</v>
      </c>
      <c r="T779" s="8" t="s">
        <v>1382</v>
      </c>
      <c r="V779" s="1" t="s">
        <v>2600</v>
      </c>
      <c r="W779" s="8" t="s">
        <v>2638</v>
      </c>
      <c r="X779" s="19" t="s">
        <v>2774</v>
      </c>
      <c r="AA779" s="20">
        <v>6815884.5999999996</v>
      </c>
      <c r="AB779" s="12">
        <f t="shared" si="12"/>
        <v>26725.06</v>
      </c>
      <c r="AC779" s="17">
        <f>ROUND(1.65586^(2*EXP(-((Таблица1[[#This Row],[Площадь, кв.м]]/200)^2))-1),4)</f>
        <v>1.1501999999999999</v>
      </c>
      <c r="AD7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779" s="21">
        <v>1</v>
      </c>
      <c r="AG7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26743.072700000001</v>
      </c>
      <c r="AH779" s="34">
        <f>ROUND(Таблица1[[#This Row],[УПКС]]*Таблица1[[#This Row],[Площадь, кв.м]],2)</f>
        <v>3580897.43</v>
      </c>
      <c r="AI779" s="14">
        <f>Таблица1[[#This Row],[Кадастровая стоимость, руб]]/Таблица1[[#This Row],[Действ. КС]]</f>
        <v>0.52537530198207882</v>
      </c>
      <c r="AJ779" s="20" t="s">
        <v>3996</v>
      </c>
      <c r="AK779" s="20" t="s">
        <v>3997</v>
      </c>
      <c r="AL779" s="20" t="s">
        <v>3998</v>
      </c>
      <c r="AM779" s="8" t="s">
        <v>3984</v>
      </c>
      <c r="AN779" s="8" t="s">
        <v>4036</v>
      </c>
      <c r="AO779" s="46" t="s">
        <v>4013</v>
      </c>
    </row>
    <row r="780" spans="1:41" x14ac:dyDescent="0.25">
      <c r="A780" s="1" t="s">
        <v>756</v>
      </c>
      <c r="B780" s="1" t="s">
        <v>17</v>
      </c>
      <c r="C780" s="1" t="s">
        <v>3981</v>
      </c>
      <c r="D780" s="1" t="s">
        <v>1325</v>
      </c>
      <c r="E780" s="16">
        <v>204002000000</v>
      </c>
      <c r="F780" s="16" t="s">
        <v>1005</v>
      </c>
      <c r="G780" s="8" t="s">
        <v>201</v>
      </c>
      <c r="H780" s="1">
        <v>2</v>
      </c>
      <c r="I780" s="1" t="s">
        <v>1351</v>
      </c>
      <c r="J780" s="1">
        <v>202</v>
      </c>
      <c r="K780" s="1" t="s">
        <v>1352</v>
      </c>
      <c r="L780" s="1">
        <v>61001002000</v>
      </c>
      <c r="M780" s="1" t="s">
        <v>1364</v>
      </c>
      <c r="N780" s="8">
        <v>2016</v>
      </c>
      <c r="O780" s="8">
        <v>73.099999999999994</v>
      </c>
      <c r="P780" s="8" t="s">
        <v>4009</v>
      </c>
      <c r="Q7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0" s="8" t="s">
        <v>3964</v>
      </c>
      <c r="S780" s="8" t="s">
        <v>2084</v>
      </c>
      <c r="T780" s="8" t="s">
        <v>1382</v>
      </c>
      <c r="V780" s="1" t="s">
        <v>2600</v>
      </c>
      <c r="W780" s="8" t="s">
        <v>2636</v>
      </c>
      <c r="X780" s="19" t="s">
        <v>2747</v>
      </c>
      <c r="AA780" s="20">
        <v>211229.76</v>
      </c>
      <c r="AB780" s="12">
        <f t="shared" si="12"/>
        <v>26725.06</v>
      </c>
      <c r="AC780" s="17">
        <f>ROUND(1.65586^(2*EXP(-((Таблица1[[#This Row],[Площадь, кв.м]]/200)^2))-1),4)</f>
        <v>1.4596</v>
      </c>
      <c r="AD7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80" s="21">
        <v>1</v>
      </c>
      <c r="AG7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39007.897599999997</v>
      </c>
      <c r="AH780" s="34">
        <f>ROUND(Таблица1[[#This Row],[УПКС]]*Таблица1[[#This Row],[Площадь, кв.м]],2)</f>
        <v>2851477.31</v>
      </c>
      <c r="AI780" s="14">
        <f>Таблица1[[#This Row],[Кадастровая стоимость, руб]]/Таблица1[[#This Row],[Действ. КС]]</f>
        <v>13.49941083112531</v>
      </c>
      <c r="AJ780" s="20" t="s">
        <v>3996</v>
      </c>
      <c r="AK780" s="20" t="s">
        <v>3997</v>
      </c>
      <c r="AL780" s="20" t="s">
        <v>3998</v>
      </c>
      <c r="AM780" s="8" t="s">
        <v>3984</v>
      </c>
      <c r="AN780" s="8" t="s">
        <v>4036</v>
      </c>
      <c r="AO780" s="46" t="s">
        <v>4013</v>
      </c>
    </row>
    <row r="781" spans="1:41" x14ac:dyDescent="0.25">
      <c r="A781" s="1" t="s">
        <v>257</v>
      </c>
      <c r="B781" s="1" t="s">
        <v>8</v>
      </c>
      <c r="C781" s="1" t="s">
        <v>3981</v>
      </c>
      <c r="D781" s="1" t="s">
        <v>1313</v>
      </c>
      <c r="E781" s="16">
        <v>204002000000</v>
      </c>
      <c r="F781" s="16" t="s">
        <v>1005</v>
      </c>
      <c r="G781" s="8" t="s">
        <v>201</v>
      </c>
      <c r="H781" s="1">
        <v>2</v>
      </c>
      <c r="I781" s="1" t="s">
        <v>1351</v>
      </c>
      <c r="J781" s="1">
        <v>202</v>
      </c>
      <c r="K781" s="1" t="s">
        <v>1352</v>
      </c>
      <c r="L781" s="1">
        <v>61001005000</v>
      </c>
      <c r="M781" s="1" t="s">
        <v>1358</v>
      </c>
      <c r="N781" s="8">
        <v>2018</v>
      </c>
      <c r="O781" s="8">
        <v>150</v>
      </c>
      <c r="P781" s="8" t="s">
        <v>4009</v>
      </c>
      <c r="Q7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1" s="8" t="s">
        <v>3901</v>
      </c>
      <c r="S781" s="8" t="s">
        <v>1605</v>
      </c>
      <c r="T781" s="8" t="s">
        <v>1382</v>
      </c>
      <c r="U781" s="18"/>
      <c r="V781" s="1" t="s">
        <v>2597</v>
      </c>
      <c r="W781" s="8" t="s">
        <v>2623</v>
      </c>
      <c r="X781" s="19" t="s">
        <v>2781</v>
      </c>
      <c r="AA781" s="20">
        <v>1093381.5</v>
      </c>
      <c r="AB781" s="12">
        <f t="shared" si="12"/>
        <v>26725.06</v>
      </c>
      <c r="AC781" s="17">
        <f>ROUND(1.65586^(2*EXP(-((Таблица1[[#This Row],[Площадь, кв.м]]/200)^2))-1),4)</f>
        <v>1.0729</v>
      </c>
      <c r="AD7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81" s="21">
        <v>1</v>
      </c>
      <c r="AG7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28673.316900000002</v>
      </c>
      <c r="AH781" s="34">
        <f>ROUND(Таблица1[[#This Row],[УПКС]]*Таблица1[[#This Row],[Площадь, кв.м]],2)</f>
        <v>4300997.54</v>
      </c>
      <c r="AI781" s="14">
        <f>Таблица1[[#This Row],[Кадастровая стоимость, руб]]/Таблица1[[#This Row],[Действ. КС]]</f>
        <v>3.9336659162424095</v>
      </c>
      <c r="AJ781" s="20" t="s">
        <v>3996</v>
      </c>
      <c r="AK781" s="20" t="s">
        <v>3997</v>
      </c>
      <c r="AL781" s="20" t="s">
        <v>3998</v>
      </c>
      <c r="AM781" s="8" t="s">
        <v>3984</v>
      </c>
      <c r="AN781" s="8" t="s">
        <v>4036</v>
      </c>
      <c r="AO781" s="46" t="s">
        <v>4013</v>
      </c>
    </row>
    <row r="782" spans="1:41" x14ac:dyDescent="0.25">
      <c r="A782" s="1" t="s">
        <v>716</v>
      </c>
      <c r="B782" s="1" t="s">
        <v>17</v>
      </c>
      <c r="C782" s="1" t="s">
        <v>3981</v>
      </c>
      <c r="D782" s="1" t="s">
        <v>1313</v>
      </c>
      <c r="E782" s="16">
        <v>204002000000</v>
      </c>
      <c r="F782" s="16" t="s">
        <v>1005</v>
      </c>
      <c r="G782" s="8" t="s">
        <v>201</v>
      </c>
      <c r="H782" s="1">
        <v>2</v>
      </c>
      <c r="I782" s="1" t="s">
        <v>1351</v>
      </c>
      <c r="J782" s="1">
        <v>202</v>
      </c>
      <c r="K782" s="1" t="s">
        <v>1352</v>
      </c>
      <c r="L782" s="1">
        <v>61001002001</v>
      </c>
      <c r="M782" s="1" t="s">
        <v>1363</v>
      </c>
      <c r="N782" s="8">
        <v>1959</v>
      </c>
      <c r="O782" s="8">
        <v>66.900000000000006</v>
      </c>
      <c r="P782" s="8" t="s">
        <v>4009</v>
      </c>
      <c r="Q7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2" s="8" t="s">
        <v>3910</v>
      </c>
      <c r="S782" s="8" t="s">
        <v>2045</v>
      </c>
      <c r="T782" s="8" t="s">
        <v>1382</v>
      </c>
      <c r="U782" s="18"/>
      <c r="V782" s="1" t="s">
        <v>2597</v>
      </c>
      <c r="W782" s="8" t="s">
        <v>2628</v>
      </c>
      <c r="X782" s="19" t="s">
        <v>2726</v>
      </c>
      <c r="AA782" s="20">
        <v>487648.33</v>
      </c>
      <c r="AB782" s="12">
        <f t="shared" si="12"/>
        <v>26725.06</v>
      </c>
      <c r="AC782" s="17">
        <f>ROUND(1.65586^(2*EXP(-((Таблица1[[#This Row],[Площадь, кв.м]]/200)^2))-1),4)</f>
        <v>1.4882</v>
      </c>
      <c r="AD7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782" s="21">
        <v>1</v>
      </c>
      <c r="AG7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13920.281999999999</v>
      </c>
      <c r="AH782" s="34">
        <f>ROUND(Таблица1[[#This Row],[УПКС]]*Таблица1[[#This Row],[Площадь, кв.м]],2)</f>
        <v>931266.87</v>
      </c>
      <c r="AI782" s="14">
        <f>Таблица1[[#This Row],[Кадастровая стоимость, руб]]/Таблица1[[#This Row],[Действ. КС]]</f>
        <v>1.9097099543025196</v>
      </c>
      <c r="AJ782" s="20" t="s">
        <v>3996</v>
      </c>
      <c r="AK782" s="20" t="s">
        <v>3997</v>
      </c>
      <c r="AL782" s="20" t="s">
        <v>3998</v>
      </c>
      <c r="AM782" s="8" t="s">
        <v>3984</v>
      </c>
      <c r="AN782" s="8" t="s">
        <v>4036</v>
      </c>
      <c r="AO782" s="46" t="s">
        <v>4013</v>
      </c>
    </row>
    <row r="783" spans="1:41" x14ac:dyDescent="0.25">
      <c r="A783" s="1" t="s">
        <v>389</v>
      </c>
      <c r="B783" s="1" t="s">
        <v>8</v>
      </c>
      <c r="C783" s="1" t="s">
        <v>3981</v>
      </c>
      <c r="D783" s="1" t="s">
        <v>1297</v>
      </c>
      <c r="E783" s="16">
        <v>204002000000</v>
      </c>
      <c r="F783" s="16" t="s">
        <v>1005</v>
      </c>
      <c r="G783" s="8" t="s">
        <v>201</v>
      </c>
      <c r="H783" s="1">
        <v>2</v>
      </c>
      <c r="I783" s="1" t="s">
        <v>1351</v>
      </c>
      <c r="J783" s="1">
        <v>202</v>
      </c>
      <c r="K783" s="1" t="s">
        <v>1352</v>
      </c>
      <c r="L783" s="1">
        <v>61001003000</v>
      </c>
      <c r="M783" s="1" t="s">
        <v>1359</v>
      </c>
      <c r="N783" s="8">
        <v>1960</v>
      </c>
      <c r="O783" s="8">
        <v>259</v>
      </c>
      <c r="P783" s="8" t="s">
        <v>4009</v>
      </c>
      <c r="Q7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3" s="8" t="s">
        <v>3910</v>
      </c>
      <c r="S783" s="8" t="s">
        <v>1735</v>
      </c>
      <c r="T783" s="8" t="s">
        <v>1382</v>
      </c>
      <c r="U783" s="18"/>
      <c r="V783" s="1" t="s">
        <v>2597</v>
      </c>
      <c r="W783" s="8" t="s">
        <v>2628</v>
      </c>
      <c r="X783" s="19" t="s">
        <v>2790</v>
      </c>
      <c r="AA783" s="20">
        <v>1866579.33</v>
      </c>
      <c r="AB783" s="12">
        <f t="shared" si="12"/>
        <v>26725.06</v>
      </c>
      <c r="AC783" s="17">
        <f>ROUND(1.65586^(2*EXP(-((Таблица1[[#This Row],[Площадь, кв.м]]/200)^2))-1),4)</f>
        <v>0.72919999999999996</v>
      </c>
      <c r="AD7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783" s="21">
        <v>1</v>
      </c>
      <c r="AG7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6820.7698</v>
      </c>
      <c r="AH783" s="34">
        <f>ROUND(Таблица1[[#This Row],[УПКС]]*Таблица1[[#This Row],[Площадь, кв.м]],2)</f>
        <v>1766579.38</v>
      </c>
      <c r="AI783" s="14">
        <f>Таблица1[[#This Row],[Кадастровая стоимость, руб]]/Таблица1[[#This Row],[Действ. КС]]</f>
        <v>0.94642609162504754</v>
      </c>
      <c r="AJ783" s="20" t="s">
        <v>3996</v>
      </c>
      <c r="AK783" s="20" t="s">
        <v>3997</v>
      </c>
      <c r="AL783" s="20" t="s">
        <v>3998</v>
      </c>
      <c r="AM783" s="8" t="s">
        <v>3984</v>
      </c>
      <c r="AN783" s="8" t="s">
        <v>4036</v>
      </c>
      <c r="AO783" s="46" t="s">
        <v>4013</v>
      </c>
    </row>
    <row r="784" spans="1:41" x14ac:dyDescent="0.25">
      <c r="A784" s="1" t="s">
        <v>1105</v>
      </c>
      <c r="B784" s="1" t="s">
        <v>17</v>
      </c>
      <c r="C784" s="1" t="s">
        <v>3981</v>
      </c>
      <c r="D784" s="1" t="s">
        <v>1297</v>
      </c>
      <c r="E784" s="16">
        <v>204002000000</v>
      </c>
      <c r="F784" s="16" t="s">
        <v>1005</v>
      </c>
      <c r="G784" s="8" t="s">
        <v>201</v>
      </c>
      <c r="H784" s="1">
        <v>2</v>
      </c>
      <c r="I784" s="1" t="s">
        <v>1351</v>
      </c>
      <c r="J784" s="1">
        <v>202</v>
      </c>
      <c r="K784" s="1" t="s">
        <v>1352</v>
      </c>
      <c r="L784" s="1">
        <v>61001002002</v>
      </c>
      <c r="M784" s="1" t="s">
        <v>1365</v>
      </c>
      <c r="N784" s="8">
        <v>1958</v>
      </c>
      <c r="O784" s="8">
        <v>35.6</v>
      </c>
      <c r="P784" s="8" t="s">
        <v>4009</v>
      </c>
      <c r="Q7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4" s="8" t="s">
        <v>3910</v>
      </c>
      <c r="S784" s="8" t="s">
        <v>2416</v>
      </c>
      <c r="T784" s="8" t="s">
        <v>1382</v>
      </c>
      <c r="V784" s="1" t="s">
        <v>2597</v>
      </c>
      <c r="W784" s="8" t="s">
        <v>2628</v>
      </c>
      <c r="X784" s="19" t="s">
        <v>2710</v>
      </c>
      <c r="AA784" s="20">
        <v>185289.85</v>
      </c>
      <c r="AB784" s="12">
        <f t="shared" si="12"/>
        <v>26725.06</v>
      </c>
      <c r="AC784" s="17">
        <f>ROUND(1.65586^(2*EXP(-((Таблица1[[#This Row],[Площадь, кв.м]]/200)^2))-1),4)</f>
        <v>1.6046</v>
      </c>
      <c r="AD7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784" s="21">
        <v>1</v>
      </c>
      <c r="AG7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14580.230600000001</v>
      </c>
      <c r="AH784" s="34">
        <f>ROUND(Таблица1[[#This Row],[УПКС]]*Таблица1[[#This Row],[Площадь, кв.м]],2)</f>
        <v>519056.21</v>
      </c>
      <c r="AI784" s="14">
        <f>Таблица1[[#This Row],[Кадастровая стоимость, руб]]/Таблица1[[#This Row],[Действ. КС]]</f>
        <v>2.801320255804622</v>
      </c>
      <c r="AJ784" s="20" t="s">
        <v>3996</v>
      </c>
      <c r="AK784" s="20" t="s">
        <v>3997</v>
      </c>
      <c r="AL784" s="20" t="s">
        <v>3998</v>
      </c>
      <c r="AM784" s="8" t="s">
        <v>3984</v>
      </c>
      <c r="AN784" s="8" t="s">
        <v>4036</v>
      </c>
      <c r="AO784" s="46" t="s">
        <v>4013</v>
      </c>
    </row>
    <row r="785" spans="1:41" x14ac:dyDescent="0.25">
      <c r="A785" s="1" t="s">
        <v>900</v>
      </c>
      <c r="B785" s="1" t="s">
        <v>17</v>
      </c>
      <c r="C785" s="1" t="s">
        <v>3981</v>
      </c>
      <c r="D785" s="1" t="s">
        <v>1297</v>
      </c>
      <c r="E785" s="16">
        <v>204002000000</v>
      </c>
      <c r="F785" s="16" t="s">
        <v>1005</v>
      </c>
      <c r="G785" s="8" t="s">
        <v>201</v>
      </c>
      <c r="H785" s="1">
        <v>2</v>
      </c>
      <c r="I785" s="1" t="s">
        <v>1351</v>
      </c>
      <c r="J785" s="1">
        <v>202</v>
      </c>
      <c r="K785" s="1" t="s">
        <v>1352</v>
      </c>
      <c r="L785" s="1">
        <v>61001002001</v>
      </c>
      <c r="M785" s="1" t="s">
        <v>1363</v>
      </c>
      <c r="N785" s="8">
        <v>1960</v>
      </c>
      <c r="O785" s="8">
        <v>100</v>
      </c>
      <c r="P785" s="8" t="s">
        <v>4009</v>
      </c>
      <c r="Q7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5" s="8" t="s">
        <v>3910</v>
      </c>
      <c r="S785" s="8" t="s">
        <v>2219</v>
      </c>
      <c r="T785" s="8" t="s">
        <v>1382</v>
      </c>
      <c r="V785" s="1" t="s">
        <v>2597</v>
      </c>
      <c r="W785" s="8" t="s">
        <v>2628</v>
      </c>
      <c r="X785" s="19" t="s">
        <v>2724</v>
      </c>
      <c r="AA785" s="20">
        <v>720542.87</v>
      </c>
      <c r="AB785" s="12">
        <f t="shared" si="12"/>
        <v>26725.06</v>
      </c>
      <c r="AC785" s="17">
        <f>ROUND(1.65586^(2*EXP(-((Таблица1[[#This Row],[Площадь, кв.м]]/200)^2))-1),4)</f>
        <v>1.3247</v>
      </c>
      <c r="AD7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785" s="21">
        <v>1</v>
      </c>
      <c r="AG7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12390.940399999999</v>
      </c>
      <c r="AH785" s="34">
        <f>ROUND(Таблица1[[#This Row],[УПКС]]*Таблица1[[#This Row],[Площадь, кв.м]],2)</f>
        <v>1239094.04</v>
      </c>
      <c r="AI785" s="14">
        <f>Таблица1[[#This Row],[Кадастровая стоимость, руб]]/Таблица1[[#This Row],[Действ. КС]]</f>
        <v>1.7196673391549901</v>
      </c>
      <c r="AJ785" s="20" t="s">
        <v>3996</v>
      </c>
      <c r="AK785" s="20" t="s">
        <v>3997</v>
      </c>
      <c r="AL785" s="20" t="s">
        <v>3998</v>
      </c>
      <c r="AM785" s="8" t="s">
        <v>3984</v>
      </c>
      <c r="AN785" s="8" t="s">
        <v>4036</v>
      </c>
      <c r="AO785" s="46" t="s">
        <v>4013</v>
      </c>
    </row>
    <row r="786" spans="1:41" x14ac:dyDescent="0.25">
      <c r="A786" s="1" t="s">
        <v>1053</v>
      </c>
      <c r="B786" s="1" t="s">
        <v>21</v>
      </c>
      <c r="C786" s="1" t="s">
        <v>3981</v>
      </c>
      <c r="D786" s="1" t="s">
        <v>1297</v>
      </c>
      <c r="E786" s="16">
        <v>204002000000</v>
      </c>
      <c r="F786" s="16" t="s">
        <v>1005</v>
      </c>
      <c r="G786" s="8" t="s">
        <v>201</v>
      </c>
      <c r="H786" s="1">
        <v>2</v>
      </c>
      <c r="I786" s="1" t="s">
        <v>1351</v>
      </c>
      <c r="J786" s="1">
        <v>202</v>
      </c>
      <c r="K786" s="1" t="s">
        <v>1352</v>
      </c>
      <c r="L786" s="1">
        <v>61001002001</v>
      </c>
      <c r="M786" s="1" t="s">
        <v>1363</v>
      </c>
      <c r="N786" s="8">
        <v>1972</v>
      </c>
      <c r="O786" s="8">
        <v>185.9</v>
      </c>
      <c r="P786" s="8" t="s">
        <v>4009</v>
      </c>
      <c r="Q7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6" s="8" t="s">
        <v>3910</v>
      </c>
      <c r="S786" s="8" t="s">
        <v>2369</v>
      </c>
      <c r="T786" s="8" t="s">
        <v>1382</v>
      </c>
      <c r="U786" s="18"/>
      <c r="V786" s="1" t="s">
        <v>2597</v>
      </c>
      <c r="W786" s="8" t="s">
        <v>2628</v>
      </c>
      <c r="X786" s="19" t="s">
        <v>2740</v>
      </c>
      <c r="AA786" s="20">
        <v>1340024.51</v>
      </c>
      <c r="AB786" s="12">
        <f t="shared" si="12"/>
        <v>26725.06</v>
      </c>
      <c r="AC786" s="17">
        <f>ROUND(1.65586^(2*EXP(-((Таблица1[[#This Row],[Площадь, кв.м]]/200)^2))-1),4)</f>
        <v>0.92390000000000005</v>
      </c>
      <c r="AD7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0.43</v>
      </c>
      <c r="AF786" s="21">
        <v>1</v>
      </c>
      <c r="AG7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10617.251700000001</v>
      </c>
      <c r="AH786" s="34">
        <f>ROUND(Таблица1[[#This Row],[УПКС]]*Таблица1[[#This Row],[Площадь, кв.м]],2)</f>
        <v>1973747.09</v>
      </c>
      <c r="AI786" s="14">
        <f>Таблица1[[#This Row],[Кадастровая стоимость, руб]]/Таблица1[[#This Row],[Действ. КС]]</f>
        <v>1.4729186483312906</v>
      </c>
      <c r="AJ786" s="20" t="s">
        <v>3996</v>
      </c>
      <c r="AK786" s="20" t="s">
        <v>3997</v>
      </c>
      <c r="AL786" s="20" t="s">
        <v>3998</v>
      </c>
      <c r="AM786" s="8" t="s">
        <v>3984</v>
      </c>
      <c r="AN786" s="8" t="s">
        <v>4036</v>
      </c>
      <c r="AO786" s="46" t="s">
        <v>4013</v>
      </c>
    </row>
    <row r="787" spans="1:41" x14ac:dyDescent="0.25">
      <c r="A787" s="1" t="s">
        <v>499</v>
      </c>
      <c r="B787" s="1" t="s">
        <v>152</v>
      </c>
      <c r="C787" s="1" t="s">
        <v>3981</v>
      </c>
      <c r="D787" s="1" t="s">
        <v>1297</v>
      </c>
      <c r="E787" s="16">
        <v>204002000000</v>
      </c>
      <c r="F787" s="16" t="s">
        <v>1005</v>
      </c>
      <c r="G787" s="8" t="s">
        <v>201</v>
      </c>
      <c r="H787" s="1">
        <v>2</v>
      </c>
      <c r="I787" s="1" t="s">
        <v>1351</v>
      </c>
      <c r="J787" s="1">
        <v>202</v>
      </c>
      <c r="K787" s="1" t="s">
        <v>1352</v>
      </c>
      <c r="L787" s="1">
        <v>61001002001</v>
      </c>
      <c r="M787" s="1" t="s">
        <v>1363</v>
      </c>
      <c r="N787" s="8">
        <v>1961</v>
      </c>
      <c r="O787" s="8">
        <v>34</v>
      </c>
      <c r="P787" s="8" t="s">
        <v>4009</v>
      </c>
      <c r="Q7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7" s="8" t="s">
        <v>3910</v>
      </c>
      <c r="S787" s="8" t="s">
        <v>1840</v>
      </c>
      <c r="T787" s="8" t="s">
        <v>1382</v>
      </c>
      <c r="U787" s="18"/>
      <c r="V787" s="1" t="s">
        <v>2597</v>
      </c>
      <c r="W787" s="8" t="s">
        <v>2628</v>
      </c>
      <c r="X787" s="19" t="s">
        <v>2731</v>
      </c>
      <c r="AA787" s="20">
        <v>284808.86</v>
      </c>
      <c r="AB787" s="12">
        <f t="shared" si="12"/>
        <v>26725.06</v>
      </c>
      <c r="AC787" s="17">
        <f>ROUND(1.65586^(2*EXP(-((Таблица1[[#This Row],[Площадь, кв.м]]/200)^2))-1),4)</f>
        <v>1.609</v>
      </c>
      <c r="AD7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787" s="21">
        <v>1</v>
      </c>
      <c r="AG7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15050.217500000001</v>
      </c>
      <c r="AH787" s="34">
        <f>ROUND(Таблица1[[#This Row],[УПКС]]*Таблица1[[#This Row],[Площадь, кв.м]],2)</f>
        <v>511707.4</v>
      </c>
      <c r="AI787" s="14">
        <f>Таблица1[[#This Row],[Кадастровая стоимость, руб]]/Таблица1[[#This Row],[Действ. КС]]</f>
        <v>1.7966695277667979</v>
      </c>
      <c r="AJ787" s="20" t="s">
        <v>3996</v>
      </c>
      <c r="AK787" s="20" t="s">
        <v>3997</v>
      </c>
      <c r="AL787" s="20" t="s">
        <v>3998</v>
      </c>
      <c r="AM787" s="8" t="s">
        <v>3984</v>
      </c>
      <c r="AN787" s="8" t="s">
        <v>4036</v>
      </c>
      <c r="AO787" s="46" t="s">
        <v>4013</v>
      </c>
    </row>
    <row r="788" spans="1:41" x14ac:dyDescent="0.25">
      <c r="A788" s="1" t="s">
        <v>913</v>
      </c>
      <c r="B788" s="1" t="s">
        <v>21</v>
      </c>
      <c r="C788" s="1" t="s">
        <v>3981</v>
      </c>
      <c r="D788" s="1" t="s">
        <v>1297</v>
      </c>
      <c r="E788" s="16">
        <v>204003000000</v>
      </c>
      <c r="F788" s="16" t="s">
        <v>1339</v>
      </c>
      <c r="G788" s="8" t="s">
        <v>201</v>
      </c>
      <c r="H788" s="1">
        <v>2</v>
      </c>
      <c r="I788" s="1" t="s">
        <v>1351</v>
      </c>
      <c r="J788" s="1">
        <v>202</v>
      </c>
      <c r="K788" s="1" t="s">
        <v>1352</v>
      </c>
      <c r="L788" s="1">
        <v>61001002001</v>
      </c>
      <c r="M788" s="1" t="s">
        <v>1363</v>
      </c>
      <c r="N788" s="8">
        <v>1960</v>
      </c>
      <c r="O788" s="8">
        <v>104.6</v>
      </c>
      <c r="P788" s="8" t="s">
        <v>4009</v>
      </c>
      <c r="Q7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8" s="8" t="s">
        <v>3910</v>
      </c>
      <c r="S788" s="8" t="s">
        <v>2232</v>
      </c>
      <c r="T788" s="8" t="s">
        <v>1382</v>
      </c>
      <c r="U788" s="18"/>
      <c r="V788" s="1" t="s">
        <v>2597</v>
      </c>
      <c r="W788" s="8" t="s">
        <v>2628</v>
      </c>
      <c r="X788" s="19" t="s">
        <v>2746</v>
      </c>
      <c r="AA788" s="20">
        <v>408396.06</v>
      </c>
      <c r="AB788" s="12">
        <f t="shared" si="12"/>
        <v>26725.06</v>
      </c>
      <c r="AC788" s="17">
        <f>ROUND(1.65586^(2*EXP(-((Таблица1[[#This Row],[Площадь, кв.м]]/200)^2))-1),4)</f>
        <v>1.3008</v>
      </c>
      <c r="AD7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788" s="21">
        <v>1</v>
      </c>
      <c r="AG7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12167.3853</v>
      </c>
      <c r="AH788" s="34">
        <f>ROUND(Таблица1[[#This Row],[УПКС]]*Таблица1[[#This Row],[Площадь, кв.м]],2)</f>
        <v>1272708.5</v>
      </c>
      <c r="AI788" s="14">
        <f>Таблица1[[#This Row],[Кадастровая стоимость, руб]]/Таблица1[[#This Row],[Действ. КС]]</f>
        <v>3.1163584193246137</v>
      </c>
      <c r="AJ788" s="20" t="s">
        <v>3996</v>
      </c>
      <c r="AK788" s="20" t="s">
        <v>3997</v>
      </c>
      <c r="AL788" s="20" t="s">
        <v>3998</v>
      </c>
      <c r="AM788" s="8" t="s">
        <v>3984</v>
      </c>
      <c r="AN788" s="8" t="s">
        <v>4036</v>
      </c>
      <c r="AO788" s="46" t="s">
        <v>4013</v>
      </c>
    </row>
    <row r="789" spans="1:41" x14ac:dyDescent="0.25">
      <c r="A789" s="1" t="s">
        <v>605</v>
      </c>
      <c r="B789" s="1" t="s">
        <v>17</v>
      </c>
      <c r="C789" s="1" t="s">
        <v>3981</v>
      </c>
      <c r="D789" s="1" t="s">
        <v>1297</v>
      </c>
      <c r="E789" s="16">
        <v>204002000000</v>
      </c>
      <c r="F789" s="16" t="s">
        <v>1005</v>
      </c>
      <c r="G789" s="8" t="s">
        <v>201</v>
      </c>
      <c r="H789" s="1">
        <v>2</v>
      </c>
      <c r="I789" s="1" t="s">
        <v>1351</v>
      </c>
      <c r="J789" s="1">
        <v>202</v>
      </c>
      <c r="K789" s="1" t="s">
        <v>1352</v>
      </c>
      <c r="L789" s="1">
        <v>61001002001</v>
      </c>
      <c r="M789" s="1" t="s">
        <v>1363</v>
      </c>
      <c r="N789" s="8">
        <v>1961</v>
      </c>
      <c r="O789" s="8">
        <v>52.4</v>
      </c>
      <c r="P789" s="8" t="s">
        <v>4009</v>
      </c>
      <c r="Q7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89" s="8" t="s">
        <v>3910</v>
      </c>
      <c r="S789" s="8" t="s">
        <v>1940</v>
      </c>
      <c r="T789" s="8" t="s">
        <v>1382</v>
      </c>
      <c r="U789" s="18"/>
      <c r="V789" s="1" t="s">
        <v>2597</v>
      </c>
      <c r="W789" s="8" t="s">
        <v>2628</v>
      </c>
      <c r="X789" s="19" t="s">
        <v>2732</v>
      </c>
      <c r="AA789" s="20">
        <v>438940.72</v>
      </c>
      <c r="AB789" s="12">
        <f t="shared" si="12"/>
        <v>26725.06</v>
      </c>
      <c r="AC789" s="17">
        <f>ROUND(1.65586^(2*EXP(-((Таблица1[[#This Row],[Площадь, кв.м]]/200)^2))-1),4)</f>
        <v>1.5487</v>
      </c>
      <c r="AD7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789" s="21">
        <v>1</v>
      </c>
      <c r="AG7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14486.185100000001</v>
      </c>
      <c r="AH789" s="34">
        <f>ROUND(Таблица1[[#This Row],[УПКС]]*Таблица1[[#This Row],[Площадь, кв.м]],2)</f>
        <v>759076.1</v>
      </c>
      <c r="AI789" s="14">
        <f>Таблица1[[#This Row],[Кадастровая стоимость, руб]]/Таблица1[[#This Row],[Действ. КС]]</f>
        <v>1.7293362529682825</v>
      </c>
      <c r="AJ789" s="20" t="s">
        <v>3996</v>
      </c>
      <c r="AK789" s="20" t="s">
        <v>3997</v>
      </c>
      <c r="AL789" s="20" t="s">
        <v>3998</v>
      </c>
      <c r="AM789" s="8" t="s">
        <v>3984</v>
      </c>
      <c r="AN789" s="8" t="s">
        <v>4036</v>
      </c>
      <c r="AO789" s="46" t="s">
        <v>4013</v>
      </c>
    </row>
    <row r="790" spans="1:41" x14ac:dyDescent="0.25">
      <c r="A790" s="1" t="s">
        <v>601</v>
      </c>
      <c r="B790" s="1" t="s">
        <v>17</v>
      </c>
      <c r="C790" s="1" t="s">
        <v>3981</v>
      </c>
      <c r="D790" s="1" t="s">
        <v>1297</v>
      </c>
      <c r="E790" s="16">
        <v>204002000000</v>
      </c>
      <c r="F790" s="16" t="s">
        <v>1005</v>
      </c>
      <c r="G790" s="8" t="s">
        <v>201</v>
      </c>
      <c r="H790" s="1">
        <v>2</v>
      </c>
      <c r="I790" s="1" t="s">
        <v>1351</v>
      </c>
      <c r="J790" s="1">
        <v>202</v>
      </c>
      <c r="K790" s="1" t="s">
        <v>1352</v>
      </c>
      <c r="L790" s="1">
        <v>61001002001</v>
      </c>
      <c r="M790" s="1" t="s">
        <v>1363</v>
      </c>
      <c r="N790" s="8">
        <v>1965</v>
      </c>
      <c r="O790" s="8">
        <v>51.8</v>
      </c>
      <c r="P790" s="8" t="s">
        <v>4009</v>
      </c>
      <c r="Q7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0" s="8" t="s">
        <v>3910</v>
      </c>
      <c r="S790" s="8" t="s">
        <v>1936</v>
      </c>
      <c r="T790" s="8" t="s">
        <v>1382</v>
      </c>
      <c r="U790" s="18"/>
      <c r="V790" s="1" t="s">
        <v>2597</v>
      </c>
      <c r="W790" s="8" t="s">
        <v>2628</v>
      </c>
      <c r="X790" s="19" t="s">
        <v>2825</v>
      </c>
      <c r="AA790" s="20">
        <v>433914.68</v>
      </c>
      <c r="AB790" s="12">
        <f t="shared" si="12"/>
        <v>26725.06</v>
      </c>
      <c r="AC790" s="17">
        <f>ROUND(1.65586^(2*EXP(-((Таблица1[[#This Row],[Площадь, кв.м]]/200)^2))-1),4)</f>
        <v>1.5509999999999999</v>
      </c>
      <c r="AD7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790" s="21">
        <v>1</v>
      </c>
      <c r="AG7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15336.7102</v>
      </c>
      <c r="AH790" s="34">
        <f>ROUND(Таблица1[[#This Row],[УПКС]]*Таблица1[[#This Row],[Площадь, кв.м]],2)</f>
        <v>794441.59</v>
      </c>
      <c r="AI790" s="14">
        <f>Таблица1[[#This Row],[Кадастровая стоимость, руб]]/Таблица1[[#This Row],[Действ. КС]]</f>
        <v>1.8308705066166464</v>
      </c>
      <c r="AJ790" s="20" t="s">
        <v>3996</v>
      </c>
      <c r="AK790" s="20" t="s">
        <v>3997</v>
      </c>
      <c r="AL790" s="20" t="s">
        <v>3998</v>
      </c>
      <c r="AM790" s="8" t="s">
        <v>3984</v>
      </c>
      <c r="AN790" s="8" t="s">
        <v>4036</v>
      </c>
      <c r="AO790" s="46" t="s">
        <v>4013</v>
      </c>
    </row>
    <row r="791" spans="1:41" x14ac:dyDescent="0.25">
      <c r="A791" s="1" t="s">
        <v>1128</v>
      </c>
      <c r="B791" s="1" t="s">
        <v>21</v>
      </c>
      <c r="C791" s="1" t="s">
        <v>3981</v>
      </c>
      <c r="D791" s="1" t="s">
        <v>1297</v>
      </c>
      <c r="E791" s="16">
        <v>204003000000</v>
      </c>
      <c r="F791" s="16" t="s">
        <v>1339</v>
      </c>
      <c r="G791" s="8" t="s">
        <v>201</v>
      </c>
      <c r="H791" s="1">
        <v>2</v>
      </c>
      <c r="I791" s="1" t="s">
        <v>1351</v>
      </c>
      <c r="J791" s="1">
        <v>202</v>
      </c>
      <c r="K791" s="1" t="s">
        <v>1352</v>
      </c>
      <c r="L791" s="1">
        <v>61001002002</v>
      </c>
      <c r="M791" s="1" t="s">
        <v>1365</v>
      </c>
      <c r="N791" s="8">
        <v>1958</v>
      </c>
      <c r="O791" s="8">
        <v>80.7</v>
      </c>
      <c r="P791" s="8" t="s">
        <v>4009</v>
      </c>
      <c r="Q7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1" s="8" t="s">
        <v>3910</v>
      </c>
      <c r="S791" s="8" t="s">
        <v>2437</v>
      </c>
      <c r="T791" s="8" t="s">
        <v>1382</v>
      </c>
      <c r="V791" s="1" t="s">
        <v>2597</v>
      </c>
      <c r="W791" s="8" t="s">
        <v>2628</v>
      </c>
      <c r="X791" s="19" t="s">
        <v>2745</v>
      </c>
      <c r="AA791" s="20">
        <v>315081.75</v>
      </c>
      <c r="AB791" s="12">
        <f t="shared" si="12"/>
        <v>26725.06</v>
      </c>
      <c r="AC791" s="17">
        <f>ROUND(1.65586^(2*EXP(-((Таблица1[[#This Row],[Площадь, кв.м]]/200)^2))-1),4)</f>
        <v>1.423</v>
      </c>
      <c r="AD7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791" s="21">
        <v>1</v>
      </c>
      <c r="AG7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12930.1185</v>
      </c>
      <c r="AH791" s="34">
        <f>ROUND(Таблица1[[#This Row],[УПКС]]*Таблица1[[#This Row],[Площадь, кв.м]],2)</f>
        <v>1043460.56</v>
      </c>
      <c r="AI791" s="14">
        <f>Таблица1[[#This Row],[Кадастровая стоимость, руб]]/Таблица1[[#This Row],[Действ. КС]]</f>
        <v>3.3117137377839243</v>
      </c>
      <c r="AJ791" s="20" t="s">
        <v>3996</v>
      </c>
      <c r="AK791" s="20" t="s">
        <v>3997</v>
      </c>
      <c r="AL791" s="20" t="s">
        <v>3998</v>
      </c>
      <c r="AM791" s="8" t="s">
        <v>3984</v>
      </c>
      <c r="AN791" s="8" t="s">
        <v>4036</v>
      </c>
      <c r="AO791" s="46" t="s">
        <v>4013</v>
      </c>
    </row>
    <row r="792" spans="1:41" x14ac:dyDescent="0.25">
      <c r="A792" s="1" t="s">
        <v>978</v>
      </c>
      <c r="B792" s="1" t="s">
        <v>17</v>
      </c>
      <c r="C792" s="1" t="s">
        <v>3981</v>
      </c>
      <c r="D792" s="1" t="s">
        <v>1297</v>
      </c>
      <c r="E792" s="16">
        <v>204002000000</v>
      </c>
      <c r="F792" s="16" t="s">
        <v>1005</v>
      </c>
      <c r="G792" s="8" t="s">
        <v>201</v>
      </c>
      <c r="H792" s="1">
        <v>2</v>
      </c>
      <c r="I792" s="1" t="s">
        <v>1351</v>
      </c>
      <c r="J792" s="1">
        <v>202</v>
      </c>
      <c r="K792" s="1" t="s">
        <v>1352</v>
      </c>
      <c r="L792" s="1">
        <v>61001002001</v>
      </c>
      <c r="M792" s="1" t="s">
        <v>1363</v>
      </c>
      <c r="N792" s="8">
        <v>1991</v>
      </c>
      <c r="O792" s="8">
        <v>127</v>
      </c>
      <c r="P792" s="8" t="s">
        <v>4009</v>
      </c>
      <c r="Q7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2" s="8" t="s">
        <v>3910</v>
      </c>
      <c r="S792" s="8" t="s">
        <v>2296</v>
      </c>
      <c r="T792" s="8" t="s">
        <v>1382</v>
      </c>
      <c r="V792" s="1" t="s">
        <v>2597</v>
      </c>
      <c r="W792" s="8" t="s">
        <v>2628</v>
      </c>
      <c r="X792" s="19" t="s">
        <v>2710</v>
      </c>
      <c r="Y792" s="8" t="s">
        <v>2586</v>
      </c>
      <c r="Z792" s="8" t="s">
        <v>2934</v>
      </c>
      <c r="AA792" s="20">
        <v>1449181.14</v>
      </c>
      <c r="AB792" s="12">
        <f t="shared" si="12"/>
        <v>26725.06</v>
      </c>
      <c r="AC792" s="17">
        <f>ROUND(1.65586^(2*EXP(-((Таблица1[[#This Row],[Площадь, кв.м]]/200)^2))-1),4)</f>
        <v>1.1848000000000001</v>
      </c>
      <c r="AD7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792" s="21">
        <v>1</v>
      </c>
      <c r="AG7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25964.357899999999</v>
      </c>
      <c r="AH792" s="34">
        <f>ROUND(Таблица1[[#This Row],[УПКС]]*Таблица1[[#This Row],[Площадь, кв.м]],2)</f>
        <v>3297473.45</v>
      </c>
      <c r="AI792" s="14">
        <f>Таблица1[[#This Row],[Кадастровая стоимость, руб]]/Таблица1[[#This Row],[Действ. КС]]</f>
        <v>2.2754046122902212</v>
      </c>
      <c r="AJ792" s="20" t="s">
        <v>3996</v>
      </c>
      <c r="AK792" s="20" t="s">
        <v>3997</v>
      </c>
      <c r="AL792" s="20" t="s">
        <v>3998</v>
      </c>
      <c r="AM792" s="8" t="s">
        <v>3984</v>
      </c>
      <c r="AN792" s="8" t="s">
        <v>4036</v>
      </c>
      <c r="AO792" s="46" t="s">
        <v>4013</v>
      </c>
    </row>
    <row r="793" spans="1:41" x14ac:dyDescent="0.25">
      <c r="A793" s="1" t="s">
        <v>86</v>
      </c>
      <c r="B793" s="1" t="s">
        <v>21</v>
      </c>
      <c r="C793" s="1" t="s">
        <v>3981</v>
      </c>
      <c r="D793" s="1" t="s">
        <v>1297</v>
      </c>
      <c r="E793" s="16">
        <v>204002000000</v>
      </c>
      <c r="F793" s="16" t="s">
        <v>1005</v>
      </c>
      <c r="G793" s="8" t="s">
        <v>1338</v>
      </c>
      <c r="H793" s="1">
        <v>2</v>
      </c>
      <c r="I793" s="1" t="s">
        <v>1349</v>
      </c>
      <c r="J793" s="1">
        <v>201</v>
      </c>
      <c r="K793" s="1" t="s">
        <v>1350</v>
      </c>
      <c r="L793" s="1">
        <v>61001002001</v>
      </c>
      <c r="M793" s="1" t="s">
        <v>1363</v>
      </c>
      <c r="N793" s="8">
        <v>1960</v>
      </c>
      <c r="O793" s="8">
        <v>85.6</v>
      </c>
      <c r="P793" s="8" t="s">
        <v>4009</v>
      </c>
      <c r="Q7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3" s="8" t="s">
        <v>3910</v>
      </c>
      <c r="S793" s="8" t="s">
        <v>1450</v>
      </c>
      <c r="T793" s="8" t="s">
        <v>1382</v>
      </c>
      <c r="U793" s="18"/>
      <c r="V793" s="1" t="s">
        <v>2597</v>
      </c>
      <c r="W793" s="8" t="s">
        <v>2628</v>
      </c>
      <c r="X793" s="19" t="s">
        <v>2696</v>
      </c>
      <c r="AA793" s="20">
        <v>623956.61</v>
      </c>
      <c r="AB793" s="12">
        <f t="shared" si="12"/>
        <v>26725.06</v>
      </c>
      <c r="AC793" s="17">
        <f>ROUND(1.65586^(2*EXP(-((Таблица1[[#This Row],[Площадь, кв.м]]/200)^2))-1),4)</f>
        <v>1.3986000000000001</v>
      </c>
      <c r="AD7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793" s="21">
        <v>1</v>
      </c>
      <c r="AG7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13082.1841</v>
      </c>
      <c r="AH793" s="34">
        <f>ROUND(Таблица1[[#This Row],[УПКС]]*Таблица1[[#This Row],[Площадь, кв.м]],2)</f>
        <v>1119834.96</v>
      </c>
      <c r="AI793" s="14">
        <f>Таблица1[[#This Row],[Кадастровая стоимость, руб]]/Таблица1[[#This Row],[Действ. КС]]</f>
        <v>1.794732104849406</v>
      </c>
      <c r="AJ793" s="20" t="s">
        <v>3996</v>
      </c>
      <c r="AK793" s="20" t="s">
        <v>3997</v>
      </c>
      <c r="AL793" s="20" t="s">
        <v>3998</v>
      </c>
      <c r="AM793" s="8" t="s">
        <v>3984</v>
      </c>
      <c r="AN793" s="8" t="s">
        <v>4036</v>
      </c>
      <c r="AO793" s="46" t="s">
        <v>4013</v>
      </c>
    </row>
    <row r="794" spans="1:41" x14ac:dyDescent="0.25">
      <c r="A794" s="1" t="s">
        <v>484</v>
      </c>
      <c r="B794" s="1" t="s">
        <v>17</v>
      </c>
      <c r="C794" s="1" t="s">
        <v>3981</v>
      </c>
      <c r="D794" s="1" t="s">
        <v>1297</v>
      </c>
      <c r="E794" s="16">
        <v>204002000000</v>
      </c>
      <c r="F794" s="16" t="s">
        <v>1005</v>
      </c>
      <c r="G794" s="8" t="s">
        <v>201</v>
      </c>
      <c r="H794" s="1">
        <v>2</v>
      </c>
      <c r="I794" s="1" t="s">
        <v>1351</v>
      </c>
      <c r="J794" s="1">
        <v>202</v>
      </c>
      <c r="K794" s="1" t="s">
        <v>1352</v>
      </c>
      <c r="L794" s="1">
        <v>61001002001</v>
      </c>
      <c r="M794" s="1" t="s">
        <v>1363</v>
      </c>
      <c r="N794" s="8">
        <v>1940</v>
      </c>
      <c r="O794" s="8">
        <v>28.8</v>
      </c>
      <c r="P794" s="8" t="s">
        <v>4009</v>
      </c>
      <c r="Q7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4" s="8" t="s">
        <v>3910</v>
      </c>
      <c r="S794" s="8" t="s">
        <v>1450</v>
      </c>
      <c r="T794" s="8" t="s">
        <v>1382</v>
      </c>
      <c r="U794" s="18"/>
      <c r="V794" s="1" t="s">
        <v>2597</v>
      </c>
      <c r="W794" s="8" t="s">
        <v>2628</v>
      </c>
      <c r="X794" s="19" t="s">
        <v>2696</v>
      </c>
      <c r="AA794" s="20">
        <v>384998.40000000002</v>
      </c>
      <c r="AB794" s="12">
        <f t="shared" si="12"/>
        <v>26725.06</v>
      </c>
      <c r="AC794" s="17">
        <f>ROUND(1.65586^(2*EXP(-((Таблица1[[#This Row],[Площадь, кв.м]]/200)^2))-1),4)</f>
        <v>1.6218999999999999</v>
      </c>
      <c r="AD7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794" s="21">
        <v>1</v>
      </c>
      <c r="AG7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13003.6124</v>
      </c>
      <c r="AH794" s="34">
        <f>ROUND(Таблица1[[#This Row],[УПКС]]*Таблица1[[#This Row],[Площадь, кв.м]],2)</f>
        <v>374504.04</v>
      </c>
      <c r="AI794" s="14">
        <f>Таблица1[[#This Row],[Кадастровая стоимость, руб]]/Таблица1[[#This Row],[Действ. КС]]</f>
        <v>0.97274180879712735</v>
      </c>
      <c r="AJ794" s="20" t="s">
        <v>3996</v>
      </c>
      <c r="AK794" s="20" t="s">
        <v>3997</v>
      </c>
      <c r="AL794" s="20" t="s">
        <v>3998</v>
      </c>
      <c r="AM794" s="8" t="s">
        <v>3984</v>
      </c>
      <c r="AN794" s="8" t="s">
        <v>4036</v>
      </c>
      <c r="AO794" s="46" t="s">
        <v>4013</v>
      </c>
    </row>
    <row r="795" spans="1:41" x14ac:dyDescent="0.25">
      <c r="A795" s="1" t="s">
        <v>210</v>
      </c>
      <c r="B795" s="1" t="s">
        <v>17</v>
      </c>
      <c r="C795" s="1" t="s">
        <v>3981</v>
      </c>
      <c r="D795" s="1" t="s">
        <v>1297</v>
      </c>
      <c r="E795" s="16">
        <v>204002000000</v>
      </c>
      <c r="F795" s="16" t="s">
        <v>1005</v>
      </c>
      <c r="G795" s="8" t="s">
        <v>201</v>
      </c>
      <c r="H795" s="1">
        <v>2</v>
      </c>
      <c r="I795" s="1" t="s">
        <v>1351</v>
      </c>
      <c r="J795" s="1">
        <v>202</v>
      </c>
      <c r="K795" s="1" t="s">
        <v>1352</v>
      </c>
      <c r="L795" s="1">
        <v>61001005000</v>
      </c>
      <c r="M795" s="1" t="s">
        <v>1358</v>
      </c>
      <c r="N795" s="8">
        <v>2012</v>
      </c>
      <c r="O795" s="8">
        <v>124.5</v>
      </c>
      <c r="P795" s="8" t="s">
        <v>4009</v>
      </c>
      <c r="Q7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5" s="8" t="s">
        <v>3910</v>
      </c>
      <c r="S795" s="8" t="s">
        <v>1563</v>
      </c>
      <c r="T795" s="8" t="s">
        <v>1382</v>
      </c>
      <c r="V795" s="1" t="s">
        <v>2597</v>
      </c>
      <c r="W795" s="8" t="s">
        <v>2628</v>
      </c>
      <c r="X795" s="19" t="s">
        <v>2769</v>
      </c>
      <c r="AA795" s="20">
        <v>1664316</v>
      </c>
      <c r="AB795" s="12">
        <f t="shared" si="12"/>
        <v>26725.06</v>
      </c>
      <c r="AC795" s="17">
        <f>ROUND(1.65586^(2*EXP(-((Таблица1[[#This Row],[Площадь, кв.м]]/200)^2))-1),4)</f>
        <v>1.1976</v>
      </c>
      <c r="AD7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795" s="21">
        <v>1</v>
      </c>
      <c r="AG7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32005.9319</v>
      </c>
      <c r="AH795" s="34">
        <f>ROUND(Таблица1[[#This Row],[УПКС]]*Таблица1[[#This Row],[Площадь, кв.м]],2)</f>
        <v>3984738.52</v>
      </c>
      <c r="AI795" s="14">
        <f>Таблица1[[#This Row],[Кадастровая стоимость, руб]]/Таблица1[[#This Row],[Действ. КС]]</f>
        <v>2.3942199197748506</v>
      </c>
      <c r="AJ795" s="20" t="s">
        <v>3996</v>
      </c>
      <c r="AK795" s="20" t="s">
        <v>3997</v>
      </c>
      <c r="AL795" s="20" t="s">
        <v>3998</v>
      </c>
      <c r="AM795" s="8" t="s">
        <v>3984</v>
      </c>
      <c r="AN795" s="8" t="s">
        <v>4036</v>
      </c>
      <c r="AO795" s="46" t="s">
        <v>4013</v>
      </c>
    </row>
    <row r="796" spans="1:41" x14ac:dyDescent="0.25">
      <c r="A796" s="1" t="s">
        <v>630</v>
      </c>
      <c r="B796" s="1" t="s">
        <v>4</v>
      </c>
      <c r="C796" s="1" t="s">
        <v>3981</v>
      </c>
      <c r="D796" s="1" t="s">
        <v>1297</v>
      </c>
      <c r="E796" s="16">
        <v>204002000000</v>
      </c>
      <c r="F796" s="16" t="s">
        <v>1005</v>
      </c>
      <c r="G796" s="8" t="s">
        <v>201</v>
      </c>
      <c r="H796" s="1">
        <v>2</v>
      </c>
      <c r="I796" s="1" t="s">
        <v>1351</v>
      </c>
      <c r="J796" s="1">
        <v>202</v>
      </c>
      <c r="K796" s="1" t="s">
        <v>1352</v>
      </c>
      <c r="L796" s="1">
        <v>61001002000</v>
      </c>
      <c r="M796" s="1" t="s">
        <v>1364</v>
      </c>
      <c r="N796" s="8">
        <v>1956</v>
      </c>
      <c r="O796" s="8">
        <v>55.9</v>
      </c>
      <c r="P796" s="8" t="s">
        <v>4009</v>
      </c>
      <c r="Q7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6" s="8" t="s">
        <v>3910</v>
      </c>
      <c r="S796" s="8" t="s">
        <v>1965</v>
      </c>
      <c r="T796" s="8" t="s">
        <v>1382</v>
      </c>
      <c r="U796" s="18"/>
      <c r="V796" s="1" t="s">
        <v>2597</v>
      </c>
      <c r="W796" s="8" t="s">
        <v>2628</v>
      </c>
      <c r="X796" s="19" t="s">
        <v>2831</v>
      </c>
      <c r="AA796" s="20">
        <v>747271.2</v>
      </c>
      <c r="AB796" s="12">
        <f t="shared" si="12"/>
        <v>26725.06</v>
      </c>
      <c r="AC796" s="17">
        <f>ROUND(1.65586^(2*EXP(-((Таблица1[[#This Row],[Площадь, кв.м]]/200)^2))-1),4)</f>
        <v>1.5349999999999999</v>
      </c>
      <c r="AD7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796" s="21">
        <v>1</v>
      </c>
      <c r="AG7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13537.579100000001</v>
      </c>
      <c r="AH796" s="34">
        <f>ROUND(Таблица1[[#This Row],[УПКС]]*Таблица1[[#This Row],[Площадь, кв.м]],2)</f>
        <v>756750.67</v>
      </c>
      <c r="AI796" s="14">
        <f>Таблица1[[#This Row],[Кадастровая стоимость, руб]]/Таблица1[[#This Row],[Действ. КС]]</f>
        <v>1.0126854480675826</v>
      </c>
      <c r="AJ796" s="20" t="s">
        <v>3996</v>
      </c>
      <c r="AK796" s="20" t="s">
        <v>3997</v>
      </c>
      <c r="AL796" s="20" t="s">
        <v>3998</v>
      </c>
      <c r="AM796" s="8" t="s">
        <v>3984</v>
      </c>
      <c r="AN796" s="8" t="s">
        <v>4036</v>
      </c>
      <c r="AO796" s="46" t="s">
        <v>4013</v>
      </c>
    </row>
    <row r="797" spans="1:41" x14ac:dyDescent="0.25">
      <c r="A797" s="1" t="s">
        <v>564</v>
      </c>
      <c r="B797" s="1" t="s">
        <v>4</v>
      </c>
      <c r="C797" s="1" t="s">
        <v>3981</v>
      </c>
      <c r="D797" s="1" t="s">
        <v>1297</v>
      </c>
      <c r="E797" s="16">
        <v>204002000000</v>
      </c>
      <c r="F797" s="16" t="s">
        <v>1005</v>
      </c>
      <c r="G797" s="8" t="s">
        <v>201</v>
      </c>
      <c r="H797" s="1">
        <v>2</v>
      </c>
      <c r="I797" s="1" t="s">
        <v>1351</v>
      </c>
      <c r="J797" s="1">
        <v>202</v>
      </c>
      <c r="K797" s="1" t="s">
        <v>1352</v>
      </c>
      <c r="L797" s="1">
        <v>61001002000</v>
      </c>
      <c r="M797" s="1" t="s">
        <v>1364</v>
      </c>
      <c r="N797" s="8">
        <v>1987</v>
      </c>
      <c r="O797" s="8">
        <v>46.7</v>
      </c>
      <c r="P797" s="8" t="s">
        <v>4009</v>
      </c>
      <c r="Q7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7" s="8" t="s">
        <v>3910</v>
      </c>
      <c r="S797" s="8" t="s">
        <v>1901</v>
      </c>
      <c r="T797" s="8" t="s">
        <v>1382</v>
      </c>
      <c r="U797" s="18"/>
      <c r="V797" s="1" t="s">
        <v>2597</v>
      </c>
      <c r="W797" s="8" t="s">
        <v>2628</v>
      </c>
      <c r="X797" s="19" t="s">
        <v>2831</v>
      </c>
      <c r="AA797" s="20">
        <v>624285.6</v>
      </c>
      <c r="AB797" s="12">
        <f t="shared" si="12"/>
        <v>26725.06</v>
      </c>
      <c r="AC797" s="17">
        <f>ROUND(1.65586^(2*EXP(-((Таблица1[[#This Row],[Площадь, кв.м]]/200)^2))-1),4)</f>
        <v>1.5696000000000001</v>
      </c>
      <c r="AD7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0.75</v>
      </c>
      <c r="AF797" s="21">
        <v>1</v>
      </c>
      <c r="AG7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31460.740600000001</v>
      </c>
      <c r="AH797" s="34">
        <f>ROUND(Таблица1[[#This Row],[УПКС]]*Таблица1[[#This Row],[Площадь, кв.м]],2)</f>
        <v>1469216.59</v>
      </c>
      <c r="AI797" s="14">
        <f>Таблица1[[#This Row],[Кадастровая стоимость, руб]]/Таблица1[[#This Row],[Действ. КС]]</f>
        <v>2.3534366161897697</v>
      </c>
      <c r="AJ797" s="20" t="s">
        <v>3996</v>
      </c>
      <c r="AK797" s="20" t="s">
        <v>3997</v>
      </c>
      <c r="AL797" s="20" t="s">
        <v>3998</v>
      </c>
      <c r="AM797" s="8" t="s">
        <v>3984</v>
      </c>
      <c r="AN797" s="8" t="s">
        <v>4036</v>
      </c>
      <c r="AO797" s="46" t="s">
        <v>4013</v>
      </c>
    </row>
    <row r="798" spans="1:41" x14ac:dyDescent="0.25">
      <c r="A798" s="1" t="s">
        <v>696</v>
      </c>
      <c r="B798" s="1" t="s">
        <v>4</v>
      </c>
      <c r="C798" s="1" t="s">
        <v>3981</v>
      </c>
      <c r="D798" s="1" t="s">
        <v>1297</v>
      </c>
      <c r="E798" s="16">
        <v>204002000000</v>
      </c>
      <c r="F798" s="16" t="s">
        <v>1005</v>
      </c>
      <c r="G798" s="8" t="s">
        <v>201</v>
      </c>
      <c r="H798" s="1">
        <v>2</v>
      </c>
      <c r="I798" s="1" t="s">
        <v>1351</v>
      </c>
      <c r="J798" s="1">
        <v>202</v>
      </c>
      <c r="K798" s="1" t="s">
        <v>1352</v>
      </c>
      <c r="L798" s="1">
        <v>61001002000</v>
      </c>
      <c r="M798" s="1" t="s">
        <v>1364</v>
      </c>
      <c r="N798" s="8">
        <v>1972</v>
      </c>
      <c r="O798" s="8">
        <v>64.8</v>
      </c>
      <c r="P798" s="8" t="s">
        <v>4009</v>
      </c>
      <c r="Q7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8" s="8" t="s">
        <v>3910</v>
      </c>
      <c r="S798" s="8" t="s">
        <v>1874</v>
      </c>
      <c r="T798" s="8" t="s">
        <v>1382</v>
      </c>
      <c r="U798" s="18"/>
      <c r="V798" s="1" t="s">
        <v>2597</v>
      </c>
      <c r="W798" s="8" t="s">
        <v>2628</v>
      </c>
      <c r="X798" s="19" t="s">
        <v>2740</v>
      </c>
      <c r="AA798" s="20">
        <v>866246.4</v>
      </c>
      <c r="AB798" s="12">
        <f t="shared" si="12"/>
        <v>26725.06</v>
      </c>
      <c r="AC798" s="17">
        <f>ROUND(1.65586^(2*EXP(-((Таблица1[[#This Row],[Площадь, кв.м]]/200)^2))-1),4)</f>
        <v>1.4975000000000001</v>
      </c>
      <c r="AD7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0.43</v>
      </c>
      <c r="AF798" s="21">
        <v>1</v>
      </c>
      <c r="AG7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17208.934300000001</v>
      </c>
      <c r="AH798" s="34">
        <f>ROUND(Таблица1[[#This Row],[УПКС]]*Таблица1[[#This Row],[Площадь, кв.м]],2)</f>
        <v>1115138.94</v>
      </c>
      <c r="AI798" s="14">
        <f>Таблица1[[#This Row],[Кадастровая стоимость, руб]]/Таблица1[[#This Row],[Действ. КС]]</f>
        <v>1.2873230295675686</v>
      </c>
      <c r="AJ798" s="20" t="s">
        <v>3996</v>
      </c>
      <c r="AK798" s="20" t="s">
        <v>3997</v>
      </c>
      <c r="AL798" s="20" t="s">
        <v>3998</v>
      </c>
      <c r="AM798" s="8" t="s">
        <v>3984</v>
      </c>
      <c r="AN798" s="8" t="s">
        <v>4036</v>
      </c>
      <c r="AO798" s="46" t="s">
        <v>4013</v>
      </c>
    </row>
    <row r="799" spans="1:41" x14ac:dyDescent="0.25">
      <c r="A799" s="1" t="s">
        <v>811</v>
      </c>
      <c r="B799" s="1" t="s">
        <v>4</v>
      </c>
      <c r="C799" s="1" t="s">
        <v>3981</v>
      </c>
      <c r="D799" s="1" t="s">
        <v>1297</v>
      </c>
      <c r="E799" s="16">
        <v>204002000000</v>
      </c>
      <c r="F799" s="16" t="s">
        <v>1005</v>
      </c>
      <c r="G799" s="8" t="s">
        <v>201</v>
      </c>
      <c r="H799" s="1">
        <v>2</v>
      </c>
      <c r="I799" s="1" t="s">
        <v>1351</v>
      </c>
      <c r="J799" s="1">
        <v>202</v>
      </c>
      <c r="K799" s="1" t="s">
        <v>1352</v>
      </c>
      <c r="L799" s="1">
        <v>61001002000</v>
      </c>
      <c r="M799" s="1" t="s">
        <v>1364</v>
      </c>
      <c r="N799" s="8">
        <v>1972</v>
      </c>
      <c r="O799" s="8">
        <v>80.7</v>
      </c>
      <c r="P799" s="8" t="s">
        <v>4009</v>
      </c>
      <c r="Q7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799" s="8" t="s">
        <v>3910</v>
      </c>
      <c r="S799" s="8" t="s">
        <v>1874</v>
      </c>
      <c r="T799" s="8" t="s">
        <v>1382</v>
      </c>
      <c r="U799" s="18"/>
      <c r="V799" s="1" t="s">
        <v>2597</v>
      </c>
      <c r="W799" s="8" t="s">
        <v>2628</v>
      </c>
      <c r="X799" s="19" t="s">
        <v>2740</v>
      </c>
      <c r="AA799" s="20">
        <v>1078797.6000000001</v>
      </c>
      <c r="AB799" s="12">
        <f t="shared" si="12"/>
        <v>26725.06</v>
      </c>
      <c r="AC799" s="17">
        <f>ROUND(1.65586^(2*EXP(-((Таблица1[[#This Row],[Площадь, кв.м]]/200)^2))-1),4)</f>
        <v>1.423</v>
      </c>
      <c r="AD7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7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0.43</v>
      </c>
      <c r="AF799" s="21">
        <v>1</v>
      </c>
      <c r="AG7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16352.797</v>
      </c>
      <c r="AH799" s="34">
        <f>ROUND(Таблица1[[#This Row],[УПКС]]*Таблица1[[#This Row],[Площадь, кв.м]],2)</f>
        <v>1319670.72</v>
      </c>
      <c r="AI799" s="14">
        <f>Таблица1[[#This Row],[Кадастровая стоимость, руб]]/Таблица1[[#This Row],[Действ. КС]]</f>
        <v>1.2232792508993344</v>
      </c>
      <c r="AJ799" s="20" t="s">
        <v>3996</v>
      </c>
      <c r="AK799" s="20" t="s">
        <v>3997</v>
      </c>
      <c r="AL799" s="20" t="s">
        <v>3998</v>
      </c>
      <c r="AM799" s="8" t="s">
        <v>3984</v>
      </c>
      <c r="AN799" s="8" t="s">
        <v>4036</v>
      </c>
      <c r="AO799" s="46" t="s">
        <v>4013</v>
      </c>
    </row>
    <row r="800" spans="1:41" x14ac:dyDescent="0.25">
      <c r="A800" s="1" t="s">
        <v>535</v>
      </c>
      <c r="B800" s="1" t="s">
        <v>4</v>
      </c>
      <c r="C800" s="1" t="s">
        <v>3981</v>
      </c>
      <c r="D800" s="1" t="s">
        <v>1297</v>
      </c>
      <c r="E800" s="16">
        <v>204002000000</v>
      </c>
      <c r="F800" s="16" t="s">
        <v>1005</v>
      </c>
      <c r="G800" s="8" t="s">
        <v>201</v>
      </c>
      <c r="H800" s="1">
        <v>2</v>
      </c>
      <c r="I800" s="1" t="s">
        <v>1351</v>
      </c>
      <c r="J800" s="1">
        <v>202</v>
      </c>
      <c r="K800" s="1" t="s">
        <v>1352</v>
      </c>
      <c r="L800" s="1">
        <v>61001002000</v>
      </c>
      <c r="M800" s="1" t="s">
        <v>1364</v>
      </c>
      <c r="N800" s="8">
        <v>1972</v>
      </c>
      <c r="O800" s="8">
        <v>40.4</v>
      </c>
      <c r="P800" s="8" t="s">
        <v>4009</v>
      </c>
      <c r="Q8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0" s="8" t="s">
        <v>3910</v>
      </c>
      <c r="S800" s="8" t="s">
        <v>1874</v>
      </c>
      <c r="T800" s="8" t="s">
        <v>1382</v>
      </c>
      <c r="U800" s="18"/>
      <c r="V800" s="1" t="s">
        <v>2597</v>
      </c>
      <c r="W800" s="8" t="s">
        <v>2628</v>
      </c>
      <c r="X800" s="19" t="s">
        <v>2740</v>
      </c>
      <c r="AA800" s="20">
        <v>540067.19999999995</v>
      </c>
      <c r="AB800" s="12">
        <f t="shared" si="12"/>
        <v>26725.06</v>
      </c>
      <c r="AC800" s="17">
        <f>ROUND(1.65586^(2*EXP(-((Таблица1[[#This Row],[Площадь, кв.м]]/200)^2))-1),4)</f>
        <v>1.5904</v>
      </c>
      <c r="AD8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0.43</v>
      </c>
      <c r="AF800" s="21">
        <v>1</v>
      </c>
      <c r="AG8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18276.520199999999</v>
      </c>
      <c r="AH800" s="34">
        <f>ROUND(Таблица1[[#This Row],[УПКС]]*Таблица1[[#This Row],[Площадь, кв.м]],2)</f>
        <v>738371.42</v>
      </c>
      <c r="AI800" s="14">
        <f>Таблица1[[#This Row],[Кадастровая стоимость, руб]]/Таблица1[[#This Row],[Действ. КС]]</f>
        <v>1.3671843429854658</v>
      </c>
      <c r="AJ800" s="20" t="s">
        <v>3996</v>
      </c>
      <c r="AK800" s="20" t="s">
        <v>3997</v>
      </c>
      <c r="AL800" s="20" t="s">
        <v>3998</v>
      </c>
      <c r="AM800" s="8" t="s">
        <v>3984</v>
      </c>
      <c r="AN800" s="8" t="s">
        <v>4036</v>
      </c>
      <c r="AO800" s="46" t="s">
        <v>4013</v>
      </c>
    </row>
    <row r="801" spans="1:41" x14ac:dyDescent="0.25">
      <c r="A801" s="1" t="s">
        <v>504</v>
      </c>
      <c r="B801" s="1" t="s">
        <v>17</v>
      </c>
      <c r="C801" s="1" t="s">
        <v>3981</v>
      </c>
      <c r="D801" s="1" t="s">
        <v>1297</v>
      </c>
      <c r="E801" s="16">
        <v>204002000000</v>
      </c>
      <c r="F801" s="16" t="s">
        <v>1005</v>
      </c>
      <c r="G801" s="8" t="s">
        <v>201</v>
      </c>
      <c r="H801" s="1">
        <v>2</v>
      </c>
      <c r="I801" s="1" t="s">
        <v>1351</v>
      </c>
      <c r="J801" s="1">
        <v>202</v>
      </c>
      <c r="K801" s="1" t="s">
        <v>1352</v>
      </c>
      <c r="L801" s="1">
        <v>61001002000</v>
      </c>
      <c r="M801" s="1" t="s">
        <v>1364</v>
      </c>
      <c r="N801" s="8">
        <v>1961</v>
      </c>
      <c r="O801" s="8">
        <v>36.200000000000003</v>
      </c>
      <c r="P801" s="8" t="s">
        <v>4009</v>
      </c>
      <c r="Q8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1" s="8" t="s">
        <v>3910</v>
      </c>
      <c r="S801" s="8" t="s">
        <v>1844</v>
      </c>
      <c r="T801" s="8" t="s">
        <v>1382</v>
      </c>
      <c r="U801" s="18"/>
      <c r="V801" s="1" t="s">
        <v>2597</v>
      </c>
      <c r="W801" s="8" t="s">
        <v>2628</v>
      </c>
      <c r="X801" s="19" t="s">
        <v>2727</v>
      </c>
      <c r="AA801" s="20">
        <v>483921.6</v>
      </c>
      <c r="AB801" s="12">
        <f t="shared" si="12"/>
        <v>26725.06</v>
      </c>
      <c r="AC801" s="17">
        <f>ROUND(1.65586^(2*EXP(-((Таблица1[[#This Row],[Площадь, кв.м]]/200)^2))-1),4)</f>
        <v>1.6029</v>
      </c>
      <c r="AD8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801" s="21">
        <v>1</v>
      </c>
      <c r="AG8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14993.1595</v>
      </c>
      <c r="AH801" s="34">
        <f>ROUND(Таблица1[[#This Row],[УПКС]]*Таблица1[[#This Row],[Площадь, кв.м]],2)</f>
        <v>542752.37</v>
      </c>
      <c r="AI801" s="14">
        <f>Таблица1[[#This Row],[Кадастровая стоимость, руб]]/Таблица1[[#This Row],[Действ. КС]]</f>
        <v>1.12157087015748</v>
      </c>
      <c r="AJ801" s="20" t="s">
        <v>3996</v>
      </c>
      <c r="AK801" s="20" t="s">
        <v>3997</v>
      </c>
      <c r="AL801" s="20" t="s">
        <v>3998</v>
      </c>
      <c r="AM801" s="8" t="s">
        <v>3984</v>
      </c>
      <c r="AN801" s="8" t="s">
        <v>4036</v>
      </c>
      <c r="AO801" s="46" t="s">
        <v>4013</v>
      </c>
    </row>
    <row r="802" spans="1:41" x14ac:dyDescent="0.25">
      <c r="A802" s="1" t="s">
        <v>292</v>
      </c>
      <c r="B802" s="1" t="s">
        <v>8</v>
      </c>
      <c r="C802" s="1" t="s">
        <v>3981</v>
      </c>
      <c r="D802" s="1" t="s">
        <v>1297</v>
      </c>
      <c r="E802" s="16">
        <v>204002000000</v>
      </c>
      <c r="F802" s="16" t="s">
        <v>1005</v>
      </c>
      <c r="G802" s="8" t="s">
        <v>201</v>
      </c>
      <c r="H802" s="1">
        <v>2</v>
      </c>
      <c r="I802" s="1" t="s">
        <v>1351</v>
      </c>
      <c r="J802" s="1">
        <v>202</v>
      </c>
      <c r="K802" s="1" t="s">
        <v>1352</v>
      </c>
      <c r="L802" s="1">
        <v>61001005000</v>
      </c>
      <c r="M802" s="1" t="s">
        <v>1358</v>
      </c>
      <c r="N802" s="8">
        <v>2016</v>
      </c>
      <c r="O802" s="8">
        <v>169.1</v>
      </c>
      <c r="P802" s="8" t="s">
        <v>4009</v>
      </c>
      <c r="Q8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2" s="8" t="s">
        <v>3910</v>
      </c>
      <c r="S802" s="8" t="s">
        <v>1640</v>
      </c>
      <c r="T802" s="8" t="s">
        <v>1382</v>
      </c>
      <c r="U802" s="18"/>
      <c r="V802" s="1" t="s">
        <v>2597</v>
      </c>
      <c r="W802" s="8" t="s">
        <v>2628</v>
      </c>
      <c r="X802" s="19" t="s">
        <v>2791</v>
      </c>
      <c r="AA802" s="20">
        <v>2260528.7999999998</v>
      </c>
      <c r="AB802" s="12">
        <f t="shared" si="12"/>
        <v>26725.06</v>
      </c>
      <c r="AC802" s="17">
        <f>ROUND(1.65586^(2*EXP(-((Таблица1[[#This Row],[Площадь, кв.м]]/200)^2))-1),4)</f>
        <v>0.98919999999999997</v>
      </c>
      <c r="AD8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02" s="21">
        <v>1</v>
      </c>
      <c r="AG8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26436.429400000001</v>
      </c>
      <c r="AH802" s="34">
        <f>ROUND(Таблица1[[#This Row],[УПКС]]*Таблица1[[#This Row],[Площадь, кв.м]],2)</f>
        <v>4470400.21</v>
      </c>
      <c r="AI802" s="14">
        <f>Таблица1[[#This Row],[Кадастровая стоимость, руб]]/Таблица1[[#This Row],[Действ. КС]]</f>
        <v>1.9775904690973194</v>
      </c>
      <c r="AJ802" s="20" t="s">
        <v>3996</v>
      </c>
      <c r="AK802" s="20" t="s">
        <v>3997</v>
      </c>
      <c r="AL802" s="20" t="s">
        <v>3998</v>
      </c>
      <c r="AM802" s="8" t="s">
        <v>3984</v>
      </c>
      <c r="AN802" s="8" t="s">
        <v>4036</v>
      </c>
      <c r="AO802" s="46" t="s">
        <v>4013</v>
      </c>
    </row>
    <row r="803" spans="1:41" x14ac:dyDescent="0.25">
      <c r="A803" s="1" t="s">
        <v>1027</v>
      </c>
      <c r="B803" s="1" t="s">
        <v>17</v>
      </c>
      <c r="C803" s="1" t="s">
        <v>3981</v>
      </c>
      <c r="D803" s="1" t="s">
        <v>1297</v>
      </c>
      <c r="E803" s="16">
        <v>204002000000</v>
      </c>
      <c r="F803" s="16" t="s">
        <v>1005</v>
      </c>
      <c r="G803" s="18" t="s">
        <v>201</v>
      </c>
      <c r="H803" s="1">
        <v>2</v>
      </c>
      <c r="I803" s="1" t="s">
        <v>1351</v>
      </c>
      <c r="J803" s="1">
        <v>202</v>
      </c>
      <c r="K803" s="1" t="s">
        <v>1352</v>
      </c>
      <c r="L803" s="1">
        <v>61001002001</v>
      </c>
      <c r="M803" s="1" t="s">
        <v>1363</v>
      </c>
      <c r="N803" s="18">
        <v>1995</v>
      </c>
      <c r="O803" s="8">
        <v>157.30000000000001</v>
      </c>
      <c r="P803" s="8" t="s">
        <v>4009</v>
      </c>
      <c r="Q8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3" s="8" t="s">
        <v>3910</v>
      </c>
      <c r="S803" s="8" t="s">
        <v>2343</v>
      </c>
      <c r="T803" s="8" t="s">
        <v>1382</v>
      </c>
      <c r="U803" s="18"/>
      <c r="V803" s="1" t="s">
        <v>2597</v>
      </c>
      <c r="W803" s="8" t="s">
        <v>2628</v>
      </c>
      <c r="X803" s="51" t="s">
        <v>2916</v>
      </c>
      <c r="Y803" s="18"/>
      <c r="Z803" s="18"/>
      <c r="AA803" s="20">
        <v>2172810.0699999998</v>
      </c>
      <c r="AB803" s="12">
        <f t="shared" si="12"/>
        <v>26725.06</v>
      </c>
      <c r="AC803" s="17">
        <f>ROUND(1.65586^(2*EXP(-((Таблица1[[#This Row],[Площадь, кв.м]]/200)^2))-1),4)</f>
        <v>1.0398000000000001</v>
      </c>
      <c r="AD8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803" s="21">
        <v>1</v>
      </c>
      <c r="AG8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24176.184099999999</v>
      </c>
      <c r="AH803" s="34">
        <f>ROUND(Таблица1[[#This Row],[УПКС]]*Таблица1[[#This Row],[Площадь, кв.м]],2)</f>
        <v>3802913.76</v>
      </c>
      <c r="AI803" s="14">
        <f>Таблица1[[#This Row],[Кадастровая стоимость, руб]]/Таблица1[[#This Row],[Действ. КС]]</f>
        <v>1.7502283391019078</v>
      </c>
      <c r="AJ803" s="20" t="s">
        <v>3996</v>
      </c>
      <c r="AK803" s="20" t="s">
        <v>3997</v>
      </c>
      <c r="AL803" s="20" t="s">
        <v>3998</v>
      </c>
      <c r="AM803" s="8" t="s">
        <v>3984</v>
      </c>
      <c r="AN803" s="8" t="s">
        <v>4036</v>
      </c>
      <c r="AO803" s="46" t="s">
        <v>4013</v>
      </c>
    </row>
    <row r="804" spans="1:41" x14ac:dyDescent="0.25">
      <c r="A804" s="1" t="s">
        <v>988</v>
      </c>
      <c r="B804" s="1" t="s">
        <v>17</v>
      </c>
      <c r="C804" s="1" t="s">
        <v>3981</v>
      </c>
      <c r="D804" s="1" t="s">
        <v>1297</v>
      </c>
      <c r="E804" s="16">
        <v>204002000000</v>
      </c>
      <c r="F804" s="16" t="s">
        <v>1005</v>
      </c>
      <c r="G804" s="8" t="s">
        <v>201</v>
      </c>
      <c r="H804" s="1">
        <v>2</v>
      </c>
      <c r="I804" s="1" t="s">
        <v>1351</v>
      </c>
      <c r="J804" s="1">
        <v>202</v>
      </c>
      <c r="K804" s="1" t="s">
        <v>1352</v>
      </c>
      <c r="L804" s="1">
        <v>61001002001</v>
      </c>
      <c r="M804" s="1" t="s">
        <v>1363</v>
      </c>
      <c r="N804" s="8">
        <v>2000</v>
      </c>
      <c r="O804" s="8">
        <v>133.1</v>
      </c>
      <c r="P804" s="8" t="s">
        <v>4009</v>
      </c>
      <c r="Q8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4" s="8" t="s">
        <v>3910</v>
      </c>
      <c r="S804" s="8" t="s">
        <v>2306</v>
      </c>
      <c r="T804" s="8" t="s">
        <v>1382</v>
      </c>
      <c r="U804" s="18"/>
      <c r="V804" s="1" t="s">
        <v>2597</v>
      </c>
      <c r="W804" s="8" t="s">
        <v>2628</v>
      </c>
      <c r="X804" s="19" t="s">
        <v>2911</v>
      </c>
      <c r="AA804" s="20">
        <v>2238213.13</v>
      </c>
      <c r="AB804" s="12">
        <f t="shared" si="12"/>
        <v>26725.06</v>
      </c>
      <c r="AC804" s="17">
        <f>ROUND(1.65586^(2*EXP(-((Таблица1[[#This Row],[Площадь, кв.м]]/200)^2))-1),4)</f>
        <v>1.1541999999999999</v>
      </c>
      <c r="AD8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0.93</v>
      </c>
      <c r="AF804" s="21">
        <v>1</v>
      </c>
      <c r="AG8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28686.839800000002</v>
      </c>
      <c r="AH804" s="34">
        <f>ROUND(Таблица1[[#This Row],[УПКС]]*Таблица1[[#This Row],[Площадь, кв.м]],2)</f>
        <v>3818218.38</v>
      </c>
      <c r="AI804" s="14">
        <f>Таблица1[[#This Row],[Кадастровая стоимость, руб]]/Таблица1[[#This Row],[Действ. КС]]</f>
        <v>1.7059226080047167</v>
      </c>
      <c r="AJ804" s="20" t="s">
        <v>3996</v>
      </c>
      <c r="AK804" s="20" t="s">
        <v>3997</v>
      </c>
      <c r="AL804" s="20" t="s">
        <v>3998</v>
      </c>
      <c r="AM804" s="8" t="s">
        <v>3984</v>
      </c>
      <c r="AN804" s="8" t="s">
        <v>4036</v>
      </c>
      <c r="AO804" s="46" t="s">
        <v>4013</v>
      </c>
    </row>
    <row r="805" spans="1:41" x14ac:dyDescent="0.25">
      <c r="A805" s="1" t="s">
        <v>904</v>
      </c>
      <c r="B805" s="1" t="s">
        <v>17</v>
      </c>
      <c r="C805" s="1" t="s">
        <v>3981</v>
      </c>
      <c r="D805" s="1" t="s">
        <v>1297</v>
      </c>
      <c r="E805" s="16">
        <v>204002000000</v>
      </c>
      <c r="F805" s="16" t="s">
        <v>1005</v>
      </c>
      <c r="G805" s="8" t="s">
        <v>201</v>
      </c>
      <c r="H805" s="1">
        <v>2</v>
      </c>
      <c r="I805" s="1" t="s">
        <v>1351</v>
      </c>
      <c r="J805" s="1">
        <v>202</v>
      </c>
      <c r="K805" s="1" t="s">
        <v>1352</v>
      </c>
      <c r="L805" s="1">
        <v>61001002001</v>
      </c>
      <c r="M805" s="1" t="s">
        <v>1363</v>
      </c>
      <c r="N805" s="8">
        <v>1961</v>
      </c>
      <c r="O805" s="8">
        <v>101.8</v>
      </c>
      <c r="P805" s="8" t="s">
        <v>4009</v>
      </c>
      <c r="Q8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5" s="8" t="s">
        <v>3910</v>
      </c>
      <c r="S805" s="8" t="s">
        <v>2223</v>
      </c>
      <c r="T805" s="8" t="s">
        <v>1382</v>
      </c>
      <c r="U805" s="18"/>
      <c r="V805" s="1" t="s">
        <v>2597</v>
      </c>
      <c r="W805" s="8" t="s">
        <v>2628</v>
      </c>
      <c r="X805" s="19" t="s">
        <v>2711</v>
      </c>
      <c r="AA805" s="20">
        <v>733512.64</v>
      </c>
      <c r="AB805" s="12">
        <f t="shared" si="12"/>
        <v>26725.06</v>
      </c>
      <c r="AC805" s="17">
        <f>ROUND(1.65586^(2*EXP(-((Таблица1[[#This Row],[Площадь, кв.м]]/200)^2))-1),4)</f>
        <v>1.3153999999999999</v>
      </c>
      <c r="AD8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805" s="21">
        <v>1</v>
      </c>
      <c r="AG8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12303.9504</v>
      </c>
      <c r="AH805" s="34">
        <f>ROUND(Таблица1[[#This Row],[УПКС]]*Таблица1[[#This Row],[Площадь, кв.м]],2)</f>
        <v>1252542.1499999999</v>
      </c>
      <c r="AI805" s="14">
        <f>Таблица1[[#This Row],[Кадастровая стоимость, руб]]/Таблица1[[#This Row],[Действ. КС]]</f>
        <v>1.707594500348351</v>
      </c>
      <c r="AJ805" s="20" t="s">
        <v>3996</v>
      </c>
      <c r="AK805" s="20" t="s">
        <v>3997</v>
      </c>
      <c r="AL805" s="20" t="s">
        <v>3998</v>
      </c>
      <c r="AM805" s="8" t="s">
        <v>3984</v>
      </c>
      <c r="AN805" s="8" t="s">
        <v>4036</v>
      </c>
      <c r="AO805" s="46" t="s">
        <v>4013</v>
      </c>
    </row>
    <row r="806" spans="1:41" x14ac:dyDescent="0.25">
      <c r="A806" s="1" t="s">
        <v>157</v>
      </c>
      <c r="B806" s="1" t="s">
        <v>19</v>
      </c>
      <c r="C806" s="1" t="s">
        <v>3981</v>
      </c>
      <c r="D806" s="1" t="s">
        <v>1308</v>
      </c>
      <c r="E806" s="16">
        <v>204002000000</v>
      </c>
      <c r="F806" s="16" t="s">
        <v>1005</v>
      </c>
      <c r="G806" s="8" t="s">
        <v>201</v>
      </c>
      <c r="H806" s="1">
        <v>2</v>
      </c>
      <c r="I806" s="1" t="s">
        <v>1351</v>
      </c>
      <c r="J806" s="1">
        <v>202</v>
      </c>
      <c r="K806" s="1" t="s">
        <v>1352</v>
      </c>
      <c r="L806" s="1">
        <v>61001005000</v>
      </c>
      <c r="M806" s="1" t="s">
        <v>1358</v>
      </c>
      <c r="N806" s="8">
        <v>2012</v>
      </c>
      <c r="O806" s="8">
        <v>91.9</v>
      </c>
      <c r="P806" s="8" t="s">
        <v>4009</v>
      </c>
      <c r="Q8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6" s="8" t="s">
        <v>3910</v>
      </c>
      <c r="S806" s="8" t="s">
        <v>1512</v>
      </c>
      <c r="T806" s="8" t="s">
        <v>1382</v>
      </c>
      <c r="U806" s="18"/>
      <c r="V806" s="1" t="s">
        <v>2590</v>
      </c>
      <c r="W806" s="8" t="s">
        <v>2628</v>
      </c>
      <c r="X806" s="19" t="s">
        <v>2752</v>
      </c>
      <c r="Y806" s="8" t="s">
        <v>2586</v>
      </c>
      <c r="Z806" s="8" t="s">
        <v>2934</v>
      </c>
      <c r="AA806" s="20">
        <v>2317074.7000000002</v>
      </c>
      <c r="AB806" s="12">
        <f t="shared" si="12"/>
        <v>26725.06</v>
      </c>
      <c r="AC806" s="17">
        <f>ROUND(1.65586^(2*EXP(-((Таблица1[[#This Row],[Площадь, кв.м]]/200)^2))-1),4)</f>
        <v>1.3666</v>
      </c>
      <c r="AD8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06" s="21">
        <v>1</v>
      </c>
      <c r="AG8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36522.466999999997</v>
      </c>
      <c r="AH806" s="34">
        <f>ROUND(Таблица1[[#This Row],[УПКС]]*Таблица1[[#This Row],[Площадь, кв.м]],2)</f>
        <v>3356414.72</v>
      </c>
      <c r="AI806" s="14">
        <f>Таблица1[[#This Row],[Кадастровая стоимость, руб]]/Таблица1[[#This Row],[Действ. КС]]</f>
        <v>1.4485569757418697</v>
      </c>
      <c r="AJ806" s="20" t="s">
        <v>3996</v>
      </c>
      <c r="AK806" s="20" t="s">
        <v>3997</v>
      </c>
      <c r="AL806" s="20" t="s">
        <v>3998</v>
      </c>
      <c r="AM806" s="8" t="s">
        <v>3984</v>
      </c>
      <c r="AN806" s="8" t="s">
        <v>4036</v>
      </c>
      <c r="AO806" s="46" t="s">
        <v>4013</v>
      </c>
    </row>
    <row r="807" spans="1:41" x14ac:dyDescent="0.25">
      <c r="A807" s="1" t="s">
        <v>410</v>
      </c>
      <c r="B807" s="1" t="s">
        <v>19</v>
      </c>
      <c r="C807" s="1" t="s">
        <v>3981</v>
      </c>
      <c r="D807" s="1" t="s">
        <v>1308</v>
      </c>
      <c r="E807" s="16">
        <v>204002000000</v>
      </c>
      <c r="F807" s="16" t="s">
        <v>1005</v>
      </c>
      <c r="G807" s="8" t="s">
        <v>201</v>
      </c>
      <c r="H807" s="1">
        <v>2</v>
      </c>
      <c r="I807" s="1" t="s">
        <v>1351</v>
      </c>
      <c r="J807" s="1">
        <v>202</v>
      </c>
      <c r="K807" s="1" t="s">
        <v>1352</v>
      </c>
      <c r="L807" s="1">
        <v>61001006002</v>
      </c>
      <c r="M807" s="1" t="s">
        <v>1360</v>
      </c>
      <c r="N807" s="8">
        <v>2013</v>
      </c>
      <c r="O807" s="8">
        <v>303.89999999999998</v>
      </c>
      <c r="P807" s="8" t="s">
        <v>4009</v>
      </c>
      <c r="Q8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7" s="8" t="s">
        <v>3910</v>
      </c>
      <c r="S807" s="8" t="s">
        <v>1756</v>
      </c>
      <c r="T807" s="8" t="s">
        <v>1382</v>
      </c>
      <c r="U807" s="18"/>
      <c r="V807" s="1" t="s">
        <v>2590</v>
      </c>
      <c r="W807" s="8" t="s">
        <v>2628</v>
      </c>
      <c r="X807" s="19" t="s">
        <v>2819</v>
      </c>
      <c r="AA807" s="20">
        <v>7662230.7000000002</v>
      </c>
      <c r="AB807" s="12">
        <f t="shared" si="12"/>
        <v>26725.06</v>
      </c>
      <c r="AC807" s="17">
        <f>ROUND(1.65586^(2*EXP(-((Таблица1[[#This Row],[Площадь, кв.м]]/200)^2))-1),4)</f>
        <v>0.66759999999999997</v>
      </c>
      <c r="AD8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07" s="21">
        <v>1</v>
      </c>
      <c r="AG8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17841.650099999999</v>
      </c>
      <c r="AH807" s="34">
        <f>ROUND(Таблица1[[#This Row],[УПКС]]*Таблица1[[#This Row],[Площадь, кв.м]],2)</f>
        <v>5422077.4699999997</v>
      </c>
      <c r="AI807" s="14">
        <f>Таблица1[[#This Row],[Кадастровая стоимость, руб]]/Таблица1[[#This Row],[Действ. КС]]</f>
        <v>0.70763693789590543</v>
      </c>
      <c r="AJ807" s="20" t="s">
        <v>3996</v>
      </c>
      <c r="AK807" s="20" t="s">
        <v>3997</v>
      </c>
      <c r="AL807" s="20" t="s">
        <v>3998</v>
      </c>
      <c r="AM807" s="8" t="s">
        <v>3984</v>
      </c>
      <c r="AN807" s="8" t="s">
        <v>4036</v>
      </c>
      <c r="AO807" s="46" t="s">
        <v>4013</v>
      </c>
    </row>
    <row r="808" spans="1:41" x14ac:dyDescent="0.25">
      <c r="A808" s="1" t="s">
        <v>331</v>
      </c>
      <c r="B808" s="1" t="s">
        <v>17</v>
      </c>
      <c r="C808" s="1" t="s">
        <v>3981</v>
      </c>
      <c r="D808" s="1" t="s">
        <v>1308</v>
      </c>
      <c r="E808" s="16">
        <v>204002000000</v>
      </c>
      <c r="F808" s="16" t="s">
        <v>1005</v>
      </c>
      <c r="G808" s="8" t="s">
        <v>201</v>
      </c>
      <c r="H808" s="1">
        <v>2</v>
      </c>
      <c r="I808" s="1" t="s">
        <v>1351</v>
      </c>
      <c r="J808" s="1">
        <v>202</v>
      </c>
      <c r="K808" s="1" t="s">
        <v>1352</v>
      </c>
      <c r="L808" s="1">
        <v>61001006002</v>
      </c>
      <c r="M808" s="1" t="s">
        <v>1360</v>
      </c>
      <c r="N808" s="8">
        <v>2015</v>
      </c>
      <c r="O808" s="8">
        <v>195.9</v>
      </c>
      <c r="P808" s="8" t="s">
        <v>4009</v>
      </c>
      <c r="Q8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8" s="8" t="s">
        <v>3910</v>
      </c>
      <c r="S808" s="8" t="s">
        <v>1678</v>
      </c>
      <c r="T808" s="8" t="s">
        <v>1382</v>
      </c>
      <c r="U808" s="18"/>
      <c r="V808" s="1" t="s">
        <v>2590</v>
      </c>
      <c r="W808" s="8" t="s">
        <v>2628</v>
      </c>
      <c r="X808" s="19" t="s">
        <v>2764</v>
      </c>
      <c r="AA808" s="20">
        <v>4939226.7</v>
      </c>
      <c r="AB808" s="12">
        <f t="shared" si="12"/>
        <v>26725.06</v>
      </c>
      <c r="AC808" s="17">
        <f>ROUND(1.65586^(2*EXP(-((Таблица1[[#This Row],[Площадь, кв.м]]/200)^2))-1),4)</f>
        <v>0.88880000000000003</v>
      </c>
      <c r="AD8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08" s="21">
        <v>1</v>
      </c>
      <c r="AG8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23753.2333</v>
      </c>
      <c r="AH808" s="34">
        <f>ROUND(Таблица1[[#This Row],[УПКС]]*Таблица1[[#This Row],[Площадь, кв.м]],2)</f>
        <v>4653258.4000000004</v>
      </c>
      <c r="AI808" s="14">
        <f>Таблица1[[#This Row],[Кадастровая стоимость, руб]]/Таблица1[[#This Row],[Действ. КС]]</f>
        <v>0.94210261699468056</v>
      </c>
      <c r="AJ808" s="20" t="s">
        <v>3996</v>
      </c>
      <c r="AK808" s="20" t="s">
        <v>3997</v>
      </c>
      <c r="AL808" s="20" t="s">
        <v>3998</v>
      </c>
      <c r="AM808" s="8" t="s">
        <v>3984</v>
      </c>
      <c r="AN808" s="8" t="s">
        <v>4036</v>
      </c>
      <c r="AO808" s="46" t="s">
        <v>4013</v>
      </c>
    </row>
    <row r="809" spans="1:41" x14ac:dyDescent="0.25">
      <c r="A809" s="1" t="s">
        <v>917</v>
      </c>
      <c r="B809" s="1" t="s">
        <v>8</v>
      </c>
      <c r="C809" s="1" t="s">
        <v>3981</v>
      </c>
      <c r="D809" s="1" t="s">
        <v>1308</v>
      </c>
      <c r="E809" s="16">
        <v>204002000000</v>
      </c>
      <c r="F809" s="16" t="s">
        <v>1005</v>
      </c>
      <c r="G809" s="8" t="s">
        <v>201</v>
      </c>
      <c r="H809" s="1">
        <v>2</v>
      </c>
      <c r="I809" s="1" t="s">
        <v>1351</v>
      </c>
      <c r="J809" s="1">
        <v>202</v>
      </c>
      <c r="K809" s="1" t="s">
        <v>1352</v>
      </c>
      <c r="L809" s="1">
        <v>61001002000</v>
      </c>
      <c r="M809" s="1" t="s">
        <v>1364</v>
      </c>
      <c r="N809" s="8">
        <v>2010</v>
      </c>
      <c r="O809" s="8">
        <v>105.1</v>
      </c>
      <c r="P809" s="8" t="s">
        <v>4009</v>
      </c>
      <c r="Q8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09" s="8" t="s">
        <v>3910</v>
      </c>
      <c r="S809" s="8" t="s">
        <v>2236</v>
      </c>
      <c r="T809" s="8" t="s">
        <v>1382</v>
      </c>
      <c r="U809" s="18"/>
      <c r="V809" s="1" t="s">
        <v>2590</v>
      </c>
      <c r="W809" s="8" t="s">
        <v>2628</v>
      </c>
      <c r="X809" s="19" t="s">
        <v>2872</v>
      </c>
      <c r="AA809" s="20">
        <v>2649886.2999999998</v>
      </c>
      <c r="AB809" s="12">
        <f t="shared" si="12"/>
        <v>26725.06</v>
      </c>
      <c r="AC809" s="17">
        <f>ROUND(1.65586^(2*EXP(-((Таблица1[[#This Row],[Площадь, кв.м]]/200)^2))-1),4)</f>
        <v>1.2981</v>
      </c>
      <c r="AD8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09" s="21">
        <v>1</v>
      </c>
      <c r="AG8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34344.882400000002</v>
      </c>
      <c r="AH809" s="34">
        <f>ROUND(Таблица1[[#This Row],[УПКС]]*Таблица1[[#This Row],[Площадь, кв.м]],2)</f>
        <v>3609647.14</v>
      </c>
      <c r="AI809" s="14">
        <f>Таблица1[[#This Row],[Кадастровая стоимость, руб]]/Таблица1[[#This Row],[Действ. КС]]</f>
        <v>1.3621894418639775</v>
      </c>
      <c r="AJ809" s="20" t="s">
        <v>3996</v>
      </c>
      <c r="AK809" s="20" t="s">
        <v>3997</v>
      </c>
      <c r="AL809" s="20" t="s">
        <v>3998</v>
      </c>
      <c r="AM809" s="8" t="s">
        <v>3984</v>
      </c>
      <c r="AN809" s="8" t="s">
        <v>4036</v>
      </c>
      <c r="AO809" s="46" t="s">
        <v>4013</v>
      </c>
    </row>
    <row r="810" spans="1:41" x14ac:dyDescent="0.25">
      <c r="A810" s="1" t="s">
        <v>287</v>
      </c>
      <c r="B810" s="1" t="s">
        <v>17</v>
      </c>
      <c r="C810" s="1" t="s">
        <v>3981</v>
      </c>
      <c r="D810" s="1" t="s">
        <v>1308</v>
      </c>
      <c r="E810" s="16">
        <v>204002000000</v>
      </c>
      <c r="F810" s="16" t="s">
        <v>1005</v>
      </c>
      <c r="G810" s="8" t="s">
        <v>201</v>
      </c>
      <c r="H810" s="1">
        <v>2</v>
      </c>
      <c r="I810" s="1" t="s">
        <v>1351</v>
      </c>
      <c r="J810" s="1">
        <v>202</v>
      </c>
      <c r="K810" s="1" t="s">
        <v>1352</v>
      </c>
      <c r="L810" s="1">
        <v>61001003000</v>
      </c>
      <c r="M810" s="1" t="s">
        <v>1359</v>
      </c>
      <c r="N810" s="8">
        <v>2017</v>
      </c>
      <c r="O810" s="8">
        <v>167.3</v>
      </c>
      <c r="P810" s="8" t="s">
        <v>4009</v>
      </c>
      <c r="Q8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0" s="8" t="s">
        <v>3910</v>
      </c>
      <c r="S810" s="8" t="s">
        <v>1635</v>
      </c>
      <c r="T810" s="8" t="s">
        <v>1382</v>
      </c>
      <c r="U810" s="18"/>
      <c r="V810" s="1" t="s">
        <v>2590</v>
      </c>
      <c r="W810" s="8" t="s">
        <v>2628</v>
      </c>
      <c r="X810" s="19" t="s">
        <v>2789</v>
      </c>
      <c r="AA810" s="20">
        <v>4218134.9000000004</v>
      </c>
      <c r="AB810" s="12">
        <f t="shared" si="12"/>
        <v>26725.06</v>
      </c>
      <c r="AC810" s="17">
        <f>ROUND(1.65586^(2*EXP(-((Таблица1[[#This Row],[Площадь, кв.м]]/200)^2))-1),4)</f>
        <v>0.99670000000000003</v>
      </c>
      <c r="AD8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10" s="21">
        <v>1</v>
      </c>
      <c r="AG8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26636.867300000002</v>
      </c>
      <c r="AH810" s="34">
        <f>ROUND(Таблица1[[#This Row],[УПКС]]*Таблица1[[#This Row],[Площадь, кв.м]],2)</f>
        <v>4456347.9000000004</v>
      </c>
      <c r="AI810" s="14">
        <f>Таблица1[[#This Row],[Кадастровая стоимость, руб]]/Таблица1[[#This Row],[Действ. КС]]</f>
        <v>1.0564735376291545</v>
      </c>
      <c r="AJ810" s="20" t="s">
        <v>3996</v>
      </c>
      <c r="AK810" s="20" t="s">
        <v>3997</v>
      </c>
      <c r="AL810" s="20" t="s">
        <v>3998</v>
      </c>
      <c r="AM810" s="8" t="s">
        <v>3984</v>
      </c>
      <c r="AN810" s="8" t="s">
        <v>4036</v>
      </c>
      <c r="AO810" s="46" t="s">
        <v>4013</v>
      </c>
    </row>
    <row r="811" spans="1:41" x14ac:dyDescent="0.25">
      <c r="A811" s="1" t="s">
        <v>179</v>
      </c>
      <c r="B811" s="1" t="s">
        <v>17</v>
      </c>
      <c r="C811" s="1" t="s">
        <v>3981</v>
      </c>
      <c r="D811" s="1" t="s">
        <v>1308</v>
      </c>
      <c r="E811" s="16">
        <v>204002000000</v>
      </c>
      <c r="F811" s="16" t="s">
        <v>1005</v>
      </c>
      <c r="G811" s="8" t="s">
        <v>201</v>
      </c>
      <c r="H811" s="1">
        <v>2</v>
      </c>
      <c r="I811" s="1" t="s">
        <v>1351</v>
      </c>
      <c r="J811" s="1">
        <v>202</v>
      </c>
      <c r="K811" s="1" t="s">
        <v>1352</v>
      </c>
      <c r="L811" s="1">
        <v>61001005000</v>
      </c>
      <c r="M811" s="1" t="s">
        <v>1358</v>
      </c>
      <c r="N811" s="8">
        <v>2016</v>
      </c>
      <c r="O811" s="8">
        <v>106.5</v>
      </c>
      <c r="P811" s="8" t="s">
        <v>4009</v>
      </c>
      <c r="Q8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1" s="8" t="s">
        <v>3910</v>
      </c>
      <c r="S811" s="8" t="s">
        <v>1534</v>
      </c>
      <c r="T811" s="8" t="s">
        <v>1382</v>
      </c>
      <c r="U811" s="18"/>
      <c r="V811" s="1" t="s">
        <v>2590</v>
      </c>
      <c r="W811" s="8" t="s">
        <v>2628</v>
      </c>
      <c r="X811" s="19" t="s">
        <v>2715</v>
      </c>
      <c r="AA811" s="20">
        <v>2685184.5</v>
      </c>
      <c r="AB811" s="12">
        <f t="shared" si="12"/>
        <v>26725.06</v>
      </c>
      <c r="AC811" s="17">
        <f>ROUND(1.65586^(2*EXP(-((Таблица1[[#This Row],[Площадь, кв.м]]/200)^2))-1),4)</f>
        <v>1.2907999999999999</v>
      </c>
      <c r="AD8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11" s="21">
        <v>1</v>
      </c>
      <c r="AG8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34496.707399999999</v>
      </c>
      <c r="AH811" s="34">
        <f>ROUND(Таблица1[[#This Row],[УПКС]]*Таблица1[[#This Row],[Площадь, кв.м]],2)</f>
        <v>3673899.34</v>
      </c>
      <c r="AI811" s="14">
        <f>Таблица1[[#This Row],[Кадастровая стоимость, руб]]/Таблица1[[#This Row],[Действ. КС]]</f>
        <v>1.3682111378193937</v>
      </c>
      <c r="AJ811" s="20" t="s">
        <v>3996</v>
      </c>
      <c r="AK811" s="20" t="s">
        <v>3997</v>
      </c>
      <c r="AL811" s="20" t="s">
        <v>3998</v>
      </c>
      <c r="AM811" s="8" t="s">
        <v>3984</v>
      </c>
      <c r="AN811" s="8" t="s">
        <v>4036</v>
      </c>
      <c r="AO811" s="46" t="s">
        <v>4013</v>
      </c>
    </row>
    <row r="812" spans="1:41" x14ac:dyDescent="0.25">
      <c r="A812" s="1" t="s">
        <v>782</v>
      </c>
      <c r="B812" s="1" t="s">
        <v>17</v>
      </c>
      <c r="C812" s="1" t="s">
        <v>3981</v>
      </c>
      <c r="D812" s="1" t="s">
        <v>1308</v>
      </c>
      <c r="E812" s="16">
        <v>204002000000</v>
      </c>
      <c r="F812" s="16" t="s">
        <v>1005</v>
      </c>
      <c r="G812" s="8" t="s">
        <v>201</v>
      </c>
      <c r="H812" s="1">
        <v>2</v>
      </c>
      <c r="I812" s="1" t="s">
        <v>1351</v>
      </c>
      <c r="J812" s="1">
        <v>202</v>
      </c>
      <c r="K812" s="1" t="s">
        <v>1352</v>
      </c>
      <c r="L812" s="1">
        <v>61001002001</v>
      </c>
      <c r="M812" s="1" t="s">
        <v>1363</v>
      </c>
      <c r="N812" s="8">
        <v>1995</v>
      </c>
      <c r="O812" s="8">
        <v>76.400000000000006</v>
      </c>
      <c r="P812" s="8" t="s">
        <v>4009</v>
      </c>
      <c r="Q8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2" s="8" t="s">
        <v>3910</v>
      </c>
      <c r="S812" s="8" t="s">
        <v>2110</v>
      </c>
      <c r="T812" s="8" t="s">
        <v>1382</v>
      </c>
      <c r="U812" s="18"/>
      <c r="V812" s="1" t="s">
        <v>2590</v>
      </c>
      <c r="W812" s="8" t="s">
        <v>2628</v>
      </c>
      <c r="X812" s="19" t="s">
        <v>2890</v>
      </c>
      <c r="AA812" s="20">
        <v>1067383.72</v>
      </c>
      <c r="AB812" s="12">
        <f t="shared" si="12"/>
        <v>26725.06</v>
      </c>
      <c r="AC812" s="17">
        <f>ROUND(1.65586^(2*EXP(-((Таблица1[[#This Row],[Площадь, кв.м]]/200)^2))-1),4)</f>
        <v>1.4439</v>
      </c>
      <c r="AD8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812" s="21">
        <v>1</v>
      </c>
      <c r="AG8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33571.833299999998</v>
      </c>
      <c r="AH812" s="34">
        <f>ROUND(Таблица1[[#This Row],[УПКС]]*Таблица1[[#This Row],[Площадь, кв.м]],2)</f>
        <v>2564888.06</v>
      </c>
      <c r="AI812" s="14">
        <f>Таблица1[[#This Row],[Кадастровая стоимость, руб]]/Таблица1[[#This Row],[Действ. КС]]</f>
        <v>2.4029671915925421</v>
      </c>
      <c r="AJ812" s="20" t="s">
        <v>3996</v>
      </c>
      <c r="AK812" s="20" t="s">
        <v>3997</v>
      </c>
      <c r="AL812" s="20" t="s">
        <v>3998</v>
      </c>
      <c r="AM812" s="8" t="s">
        <v>3984</v>
      </c>
      <c r="AN812" s="8" t="s">
        <v>4036</v>
      </c>
      <c r="AO812" s="46" t="s">
        <v>4013</v>
      </c>
    </row>
    <row r="813" spans="1:41" x14ac:dyDescent="0.25">
      <c r="A813" s="1" t="s">
        <v>903</v>
      </c>
      <c r="B813" s="1" t="s">
        <v>17</v>
      </c>
      <c r="C813" s="1" t="s">
        <v>3981</v>
      </c>
      <c r="D813" s="1" t="s">
        <v>1308</v>
      </c>
      <c r="E813" s="16">
        <v>204002000000</v>
      </c>
      <c r="F813" s="16" t="s">
        <v>1005</v>
      </c>
      <c r="G813" s="8" t="s">
        <v>201</v>
      </c>
      <c r="H813" s="1">
        <v>2</v>
      </c>
      <c r="I813" s="1" t="s">
        <v>1351</v>
      </c>
      <c r="J813" s="1">
        <v>202</v>
      </c>
      <c r="K813" s="1" t="s">
        <v>1352</v>
      </c>
      <c r="L813" s="1">
        <v>61001002001</v>
      </c>
      <c r="M813" s="1" t="s">
        <v>1363</v>
      </c>
      <c r="N813" s="8">
        <v>1961</v>
      </c>
      <c r="O813" s="8">
        <v>101.3</v>
      </c>
      <c r="P813" s="8" t="s">
        <v>4009</v>
      </c>
      <c r="Q8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3" s="8" t="s">
        <v>3910</v>
      </c>
      <c r="S813" s="8" t="s">
        <v>2222</v>
      </c>
      <c r="T813" s="8" t="s">
        <v>1382</v>
      </c>
      <c r="U813" s="18"/>
      <c r="V813" s="1" t="s">
        <v>2590</v>
      </c>
      <c r="W813" s="8" t="s">
        <v>2628</v>
      </c>
      <c r="X813" s="19" t="s">
        <v>2788</v>
      </c>
      <c r="AA813" s="20">
        <v>729910.06</v>
      </c>
      <c r="AB813" s="12">
        <f t="shared" si="12"/>
        <v>26725.06</v>
      </c>
      <c r="AC813" s="17">
        <f>ROUND(1.65586^(2*EXP(-((Таблица1[[#This Row],[Площадь, кв.м]]/200)^2))-1),4)</f>
        <v>1.3180000000000001</v>
      </c>
      <c r="AD8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813" s="21">
        <v>1</v>
      </c>
      <c r="AG8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12328.270200000001</v>
      </c>
      <c r="AH813" s="34">
        <f>ROUND(Таблица1[[#This Row],[УПКС]]*Таблица1[[#This Row],[Площадь, кв.м]],2)</f>
        <v>1248853.77</v>
      </c>
      <c r="AI813" s="14">
        <f>Таблица1[[#This Row],[Кадастровая стоимость, руб]]/Таблица1[[#This Row],[Действ. КС]]</f>
        <v>1.7109693898450995</v>
      </c>
      <c r="AJ813" s="20" t="s">
        <v>3996</v>
      </c>
      <c r="AK813" s="20" t="s">
        <v>3997</v>
      </c>
      <c r="AL813" s="20" t="s">
        <v>3998</v>
      </c>
      <c r="AM813" s="8" t="s">
        <v>3984</v>
      </c>
      <c r="AN813" s="8" t="s">
        <v>4036</v>
      </c>
      <c r="AO813" s="46" t="s">
        <v>4013</v>
      </c>
    </row>
    <row r="814" spans="1:41" x14ac:dyDescent="0.25">
      <c r="A814" s="1" t="s">
        <v>910</v>
      </c>
      <c r="B814" s="1" t="s">
        <v>8</v>
      </c>
      <c r="C814" s="1" t="s">
        <v>3981</v>
      </c>
      <c r="D814" s="1" t="s">
        <v>1308</v>
      </c>
      <c r="E814" s="16">
        <v>204002000000</v>
      </c>
      <c r="F814" s="16" t="s">
        <v>1005</v>
      </c>
      <c r="G814" s="8" t="s">
        <v>201</v>
      </c>
      <c r="H814" s="1">
        <v>2</v>
      </c>
      <c r="I814" s="1" t="s">
        <v>1351</v>
      </c>
      <c r="J814" s="1">
        <v>202</v>
      </c>
      <c r="K814" s="1" t="s">
        <v>1352</v>
      </c>
      <c r="L814" s="1">
        <v>61001002001</v>
      </c>
      <c r="M814" s="1" t="s">
        <v>1363</v>
      </c>
      <c r="N814" s="8">
        <v>1962</v>
      </c>
      <c r="O814" s="8">
        <v>103.3</v>
      </c>
      <c r="P814" s="8" t="s">
        <v>4009</v>
      </c>
      <c r="Q8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4" s="8" t="s">
        <v>3910</v>
      </c>
      <c r="S814" s="8" t="s">
        <v>2229</v>
      </c>
      <c r="T814" s="8" t="s">
        <v>1382</v>
      </c>
      <c r="U814" s="18"/>
      <c r="V814" s="1" t="s">
        <v>2590</v>
      </c>
      <c r="W814" s="8" t="s">
        <v>2628</v>
      </c>
      <c r="X814" s="19" t="s">
        <v>2862</v>
      </c>
      <c r="AA814" s="20">
        <v>744320.79</v>
      </c>
      <c r="AB814" s="12">
        <f t="shared" si="12"/>
        <v>26725.06</v>
      </c>
      <c r="AC814" s="17">
        <f>ROUND(1.65586^(2*EXP(-((Таблица1[[#This Row],[Площадь, кв.м]]/200)^2))-1),4)</f>
        <v>1.3075000000000001</v>
      </c>
      <c r="AD8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814" s="21">
        <v>1</v>
      </c>
      <c r="AG8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12579.485699999999</v>
      </c>
      <c r="AH814" s="34">
        <f>ROUND(Таблица1[[#This Row],[УПКС]]*Таблица1[[#This Row],[Площадь, кв.м]],2)</f>
        <v>1299460.8700000001</v>
      </c>
      <c r="AI814" s="14">
        <f>Таблица1[[#This Row],[Кадастровая стоимость, руб]]/Таблица1[[#This Row],[Действ. КС]]</f>
        <v>1.7458344405508277</v>
      </c>
      <c r="AJ814" s="20" t="s">
        <v>3996</v>
      </c>
      <c r="AK814" s="20" t="s">
        <v>3997</v>
      </c>
      <c r="AL814" s="20" t="s">
        <v>3998</v>
      </c>
      <c r="AM814" s="8" t="s">
        <v>3984</v>
      </c>
      <c r="AN814" s="8" t="s">
        <v>4036</v>
      </c>
      <c r="AO814" s="46" t="s">
        <v>4013</v>
      </c>
    </row>
    <row r="815" spans="1:41" x14ac:dyDescent="0.25">
      <c r="A815" s="1" t="s">
        <v>500</v>
      </c>
      <c r="B815" s="1" t="s">
        <v>17</v>
      </c>
      <c r="C815" s="1" t="s">
        <v>3981</v>
      </c>
      <c r="D815" s="1" t="s">
        <v>1308</v>
      </c>
      <c r="E815" s="16">
        <v>204002000000</v>
      </c>
      <c r="F815" s="16" t="s">
        <v>1005</v>
      </c>
      <c r="G815" s="8" t="s">
        <v>201</v>
      </c>
      <c r="H815" s="1">
        <v>2</v>
      </c>
      <c r="I815" s="1" t="s">
        <v>1351</v>
      </c>
      <c r="J815" s="1">
        <v>202</v>
      </c>
      <c r="K815" s="1" t="s">
        <v>1352</v>
      </c>
      <c r="L815" s="1">
        <v>61001002001</v>
      </c>
      <c r="M815" s="1" t="s">
        <v>1363</v>
      </c>
      <c r="N815" s="8">
        <v>1950</v>
      </c>
      <c r="O815" s="8">
        <v>34</v>
      </c>
      <c r="P815" s="8" t="s">
        <v>4009</v>
      </c>
      <c r="Q8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5" s="8" t="s">
        <v>3910</v>
      </c>
      <c r="S815" s="8" t="s">
        <v>1841</v>
      </c>
      <c r="T815" s="8" t="s">
        <v>1382</v>
      </c>
      <c r="U815" s="18"/>
      <c r="V815" s="1" t="s">
        <v>2590</v>
      </c>
      <c r="W815" s="8" t="s">
        <v>2628</v>
      </c>
      <c r="X815" s="19" t="s">
        <v>2840</v>
      </c>
      <c r="AA815" s="20">
        <v>284808.86</v>
      </c>
      <c r="AB815" s="12">
        <f t="shared" si="12"/>
        <v>26725.06</v>
      </c>
      <c r="AC815" s="17">
        <f>ROUND(1.65586^(2*EXP(-((Таблица1[[#This Row],[Площадь, кв.м]]/200)^2))-1),4)</f>
        <v>1.609</v>
      </c>
      <c r="AD8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815" s="21">
        <v>1</v>
      </c>
      <c r="AG8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13760.198899999999</v>
      </c>
      <c r="AH815" s="34">
        <f>ROUND(Таблица1[[#This Row],[УПКС]]*Таблица1[[#This Row],[Площадь, кв.м]],2)</f>
        <v>467846.76</v>
      </c>
      <c r="AI815" s="14">
        <f>Таблица1[[#This Row],[Кадастровая стоимость, руб]]/Таблица1[[#This Row],[Действ. КС]]</f>
        <v>1.6426692624660624</v>
      </c>
      <c r="AJ815" s="20" t="s">
        <v>3996</v>
      </c>
      <c r="AK815" s="20" t="s">
        <v>3997</v>
      </c>
      <c r="AL815" s="20" t="s">
        <v>3998</v>
      </c>
      <c r="AM815" s="8" t="s">
        <v>3984</v>
      </c>
      <c r="AN815" s="8" t="s">
        <v>4036</v>
      </c>
      <c r="AO815" s="46" t="s">
        <v>4013</v>
      </c>
    </row>
    <row r="816" spans="1:41" x14ac:dyDescent="0.25">
      <c r="A816" s="1" t="s">
        <v>962</v>
      </c>
      <c r="B816" s="1" t="s">
        <v>17</v>
      </c>
      <c r="C816" s="1" t="s">
        <v>3981</v>
      </c>
      <c r="D816" s="1" t="s">
        <v>1308</v>
      </c>
      <c r="E816" s="16">
        <v>204002000000</v>
      </c>
      <c r="F816" s="16" t="s">
        <v>1005</v>
      </c>
      <c r="G816" s="8" t="s">
        <v>201</v>
      </c>
      <c r="H816" s="1">
        <v>2</v>
      </c>
      <c r="I816" s="1" t="s">
        <v>1351</v>
      </c>
      <c r="J816" s="1">
        <v>202</v>
      </c>
      <c r="K816" s="1" t="s">
        <v>1352</v>
      </c>
      <c r="L816" s="1">
        <v>61001002001</v>
      </c>
      <c r="M816" s="1" t="s">
        <v>1363</v>
      </c>
      <c r="N816" s="8">
        <v>1995</v>
      </c>
      <c r="O816" s="8">
        <v>119.6</v>
      </c>
      <c r="P816" s="8" t="s">
        <v>4009</v>
      </c>
      <c r="Q8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6" s="8" t="s">
        <v>3910</v>
      </c>
      <c r="S816" s="8" t="s">
        <v>2280</v>
      </c>
      <c r="T816" s="8" t="s">
        <v>1382</v>
      </c>
      <c r="U816" s="18"/>
      <c r="V816" s="1" t="s">
        <v>2590</v>
      </c>
      <c r="W816" s="8" t="s">
        <v>2628</v>
      </c>
      <c r="X816" s="19" t="s">
        <v>2863</v>
      </c>
      <c r="AA816" s="20">
        <v>1652054.49</v>
      </c>
      <c r="AB816" s="12">
        <f t="shared" si="12"/>
        <v>26725.06</v>
      </c>
      <c r="AC816" s="17">
        <f>ROUND(1.65586^(2*EXP(-((Таблица1[[#This Row],[Площадь, кв.м]]/200)^2))-1),4)</f>
        <v>1.2226999999999999</v>
      </c>
      <c r="AD8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816" s="21">
        <v>1</v>
      </c>
      <c r="AG8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28428.755799999999</v>
      </c>
      <c r="AH816" s="34">
        <f>ROUND(Таблица1[[#This Row],[УПКС]]*Таблица1[[#This Row],[Площадь, кв.м]],2)</f>
        <v>3400079.19</v>
      </c>
      <c r="AI816" s="14">
        <f>Таблица1[[#This Row],[Кадастровая стоимость, руб]]/Таблица1[[#This Row],[Действ. КС]]</f>
        <v>2.0580914313546641</v>
      </c>
      <c r="AJ816" s="20" t="s">
        <v>3996</v>
      </c>
      <c r="AK816" s="20" t="s">
        <v>3997</v>
      </c>
      <c r="AL816" s="20" t="s">
        <v>3998</v>
      </c>
      <c r="AM816" s="8" t="s">
        <v>3984</v>
      </c>
      <c r="AN816" s="8" t="s">
        <v>4036</v>
      </c>
      <c r="AO816" s="46" t="s">
        <v>4013</v>
      </c>
    </row>
    <row r="817" spans="1:41" x14ac:dyDescent="0.25">
      <c r="A817" s="1" t="s">
        <v>236</v>
      </c>
      <c r="B817" s="1" t="s">
        <v>17</v>
      </c>
      <c r="C817" s="1" t="s">
        <v>3981</v>
      </c>
      <c r="D817" s="1" t="s">
        <v>1308</v>
      </c>
      <c r="E817" s="16">
        <v>204002000000</v>
      </c>
      <c r="F817" s="16" t="s">
        <v>1005</v>
      </c>
      <c r="G817" s="8" t="s">
        <v>201</v>
      </c>
      <c r="H817" s="1">
        <v>2</v>
      </c>
      <c r="I817" s="1" t="s">
        <v>1351</v>
      </c>
      <c r="J817" s="1">
        <v>202</v>
      </c>
      <c r="K817" s="1" t="s">
        <v>1352</v>
      </c>
      <c r="L817" s="1">
        <v>61001007006</v>
      </c>
      <c r="M817" s="1" t="s">
        <v>1371</v>
      </c>
      <c r="N817" s="8">
        <v>2004</v>
      </c>
      <c r="O817" s="8">
        <v>138.19999999999999</v>
      </c>
      <c r="P817" s="8" t="s">
        <v>4009</v>
      </c>
      <c r="Q8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7" s="8" t="s">
        <v>3910</v>
      </c>
      <c r="S817" s="8" t="s">
        <v>1587</v>
      </c>
      <c r="T817" s="8" t="s">
        <v>1382</v>
      </c>
      <c r="U817" s="18"/>
      <c r="V817" s="1" t="s">
        <v>2590</v>
      </c>
      <c r="W817" s="8" t="s">
        <v>2628</v>
      </c>
      <c r="X817" s="19" t="s">
        <v>2762</v>
      </c>
      <c r="AA817" s="20">
        <v>7994052.9900000002</v>
      </c>
      <c r="AB817" s="12">
        <f t="shared" si="12"/>
        <v>26725.06</v>
      </c>
      <c r="AC817" s="17">
        <f>ROUND(1.65586^(2*EXP(-((Таблица1[[#This Row],[Площадь, кв.м]]/200)^2))-1),4)</f>
        <v>1.1291</v>
      </c>
      <c r="AD8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817" s="21">
        <v>1</v>
      </c>
      <c r="AG8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28968.2546</v>
      </c>
      <c r="AH817" s="34">
        <f>ROUND(Таблица1[[#This Row],[УПКС]]*Таблица1[[#This Row],[Площадь, кв.м]],2)</f>
        <v>4003412.79</v>
      </c>
      <c r="AI817" s="14">
        <f>Таблица1[[#This Row],[Кадастровая стоимость, руб]]/Таблица1[[#This Row],[Действ. КС]]</f>
        <v>0.50079888074397161</v>
      </c>
      <c r="AJ817" s="20" t="s">
        <v>3996</v>
      </c>
      <c r="AK817" s="20" t="s">
        <v>3997</v>
      </c>
      <c r="AL817" s="20" t="s">
        <v>3998</v>
      </c>
      <c r="AM817" s="8" t="s">
        <v>3984</v>
      </c>
      <c r="AN817" s="8" t="s">
        <v>4036</v>
      </c>
      <c r="AO817" s="46" t="s">
        <v>4013</v>
      </c>
    </row>
    <row r="818" spans="1:41" x14ac:dyDescent="0.25">
      <c r="A818" s="1" t="s">
        <v>766</v>
      </c>
      <c r="B818" s="1" t="s">
        <v>17</v>
      </c>
      <c r="C818" s="1" t="s">
        <v>3981</v>
      </c>
      <c r="D818" s="1" t="s">
        <v>1308</v>
      </c>
      <c r="E818" s="16">
        <v>204002000000</v>
      </c>
      <c r="F818" s="16" t="s">
        <v>1005</v>
      </c>
      <c r="G818" s="8" t="s">
        <v>201</v>
      </c>
      <c r="H818" s="1">
        <v>2</v>
      </c>
      <c r="I818" s="1" t="s">
        <v>1351</v>
      </c>
      <c r="J818" s="1">
        <v>202</v>
      </c>
      <c r="K818" s="1" t="s">
        <v>1352</v>
      </c>
      <c r="L818" s="1">
        <v>61001002001</v>
      </c>
      <c r="M818" s="1" t="s">
        <v>1363</v>
      </c>
      <c r="N818" s="8">
        <v>1991</v>
      </c>
      <c r="O818" s="8">
        <v>74.3</v>
      </c>
      <c r="P818" s="8" t="s">
        <v>4009</v>
      </c>
      <c r="Q8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8" s="8" t="s">
        <v>3910</v>
      </c>
      <c r="S818" s="8" t="s">
        <v>2094</v>
      </c>
      <c r="T818" s="8" t="s">
        <v>1382</v>
      </c>
      <c r="U818" s="18"/>
      <c r="V818" s="1" t="s">
        <v>2590</v>
      </c>
      <c r="W818" s="8" t="s">
        <v>2628</v>
      </c>
      <c r="X818" s="19" t="s">
        <v>2887</v>
      </c>
      <c r="AA818" s="20">
        <v>857515.14</v>
      </c>
      <c r="AB818" s="12">
        <f t="shared" si="12"/>
        <v>26725.06</v>
      </c>
      <c r="AC818" s="17">
        <f>ROUND(1.65586^(2*EXP(-((Таблица1[[#This Row],[Площадь, кв.м]]/200)^2))-1),4)</f>
        <v>1.454</v>
      </c>
      <c r="AD8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818" s="21">
        <v>1</v>
      </c>
      <c r="AG8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31863.754499999999</v>
      </c>
      <c r="AH818" s="34">
        <f>ROUND(Таблица1[[#This Row],[УПКС]]*Таблица1[[#This Row],[Площадь, кв.м]],2)</f>
        <v>2367476.96</v>
      </c>
      <c r="AI818" s="14">
        <f>Таблица1[[#This Row],[Кадастровая стоимость, руб]]/Таблица1[[#This Row],[Действ. КС]]</f>
        <v>2.760857330169121</v>
      </c>
      <c r="AJ818" s="20" t="s">
        <v>3996</v>
      </c>
      <c r="AK818" s="20" t="s">
        <v>3997</v>
      </c>
      <c r="AL818" s="20" t="s">
        <v>3998</v>
      </c>
      <c r="AM818" s="8" t="s">
        <v>3984</v>
      </c>
      <c r="AN818" s="8" t="s">
        <v>4036</v>
      </c>
      <c r="AO818" s="46" t="s">
        <v>4013</v>
      </c>
    </row>
    <row r="819" spans="1:41" x14ac:dyDescent="0.25">
      <c r="A819" s="1" t="s">
        <v>783</v>
      </c>
      <c r="B819" s="1" t="s">
        <v>17</v>
      </c>
      <c r="C819" s="1" t="s">
        <v>3981</v>
      </c>
      <c r="D819" s="1" t="s">
        <v>1308</v>
      </c>
      <c r="E819" s="16">
        <v>204002000000</v>
      </c>
      <c r="F819" s="16" t="s">
        <v>1005</v>
      </c>
      <c r="G819" s="8" t="s">
        <v>201</v>
      </c>
      <c r="H819" s="1">
        <v>2</v>
      </c>
      <c r="I819" s="1" t="s">
        <v>1351</v>
      </c>
      <c r="J819" s="1">
        <v>202</v>
      </c>
      <c r="K819" s="1" t="s">
        <v>1352</v>
      </c>
      <c r="L819" s="1">
        <v>61001002001</v>
      </c>
      <c r="M819" s="1" t="s">
        <v>1363</v>
      </c>
      <c r="N819" s="8">
        <v>1940</v>
      </c>
      <c r="O819" s="8">
        <v>76.400000000000006</v>
      </c>
      <c r="P819" s="8" t="s">
        <v>4009</v>
      </c>
      <c r="Q8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19" s="8" t="s">
        <v>3910</v>
      </c>
      <c r="S819" s="8" t="s">
        <v>2110</v>
      </c>
      <c r="T819" s="8" t="s">
        <v>1382</v>
      </c>
      <c r="U819" s="18"/>
      <c r="V819" s="1" t="s">
        <v>2590</v>
      </c>
      <c r="W819" s="8" t="s">
        <v>2628</v>
      </c>
      <c r="X819" s="19" t="s">
        <v>2890</v>
      </c>
      <c r="AA819" s="20">
        <v>556895.86</v>
      </c>
      <c r="AB819" s="12">
        <f t="shared" si="12"/>
        <v>26725.06</v>
      </c>
      <c r="AC819" s="17">
        <f>ROUND(1.65586^(2*EXP(-((Таблица1[[#This Row],[Площадь, кв.м]]/200)^2))-1),4)</f>
        <v>1.4439</v>
      </c>
      <c r="AD8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819" s="21">
        <v>1</v>
      </c>
      <c r="AG8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11576.494199999999</v>
      </c>
      <c r="AH819" s="34">
        <f>ROUND(Таблица1[[#This Row],[УПКС]]*Таблица1[[#This Row],[Площадь, кв.м]],2)</f>
        <v>884444.16000000003</v>
      </c>
      <c r="AI819" s="14">
        <f>Таблица1[[#This Row],[Кадастровая стоимость, руб]]/Таблица1[[#This Row],[Действ. КС]]</f>
        <v>1.5881679565727065</v>
      </c>
      <c r="AJ819" s="20" t="s">
        <v>3996</v>
      </c>
      <c r="AK819" s="20" t="s">
        <v>3997</v>
      </c>
      <c r="AL819" s="20" t="s">
        <v>3998</v>
      </c>
      <c r="AM819" s="8" t="s">
        <v>3984</v>
      </c>
      <c r="AN819" s="8" t="s">
        <v>4036</v>
      </c>
      <c r="AO819" s="46" t="s">
        <v>4013</v>
      </c>
    </row>
    <row r="820" spans="1:41" x14ac:dyDescent="0.25">
      <c r="A820" s="1" t="s">
        <v>750</v>
      </c>
      <c r="B820" s="1" t="s">
        <v>152</v>
      </c>
      <c r="C820" s="1" t="s">
        <v>3981</v>
      </c>
      <c r="D820" s="1" t="s">
        <v>1308</v>
      </c>
      <c r="E820" s="16">
        <v>204002000000</v>
      </c>
      <c r="F820" s="16" t="s">
        <v>1005</v>
      </c>
      <c r="G820" s="8" t="s">
        <v>201</v>
      </c>
      <c r="H820" s="1">
        <v>2</v>
      </c>
      <c r="I820" s="1" t="s">
        <v>1351</v>
      </c>
      <c r="J820" s="1">
        <v>202</v>
      </c>
      <c r="K820" s="1" t="s">
        <v>1352</v>
      </c>
      <c r="L820" s="1">
        <v>61001002001</v>
      </c>
      <c r="M820" s="1" t="s">
        <v>1363</v>
      </c>
      <c r="N820" s="8">
        <v>2010</v>
      </c>
      <c r="O820" s="8">
        <v>72.5</v>
      </c>
      <c r="P820" s="8" t="s">
        <v>4009</v>
      </c>
      <c r="Q8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0" s="8" t="s">
        <v>3910</v>
      </c>
      <c r="S820" s="8" t="s">
        <v>2078</v>
      </c>
      <c r="T820" s="8" t="s">
        <v>1382</v>
      </c>
      <c r="U820" s="18"/>
      <c r="V820" s="1" t="s">
        <v>2590</v>
      </c>
      <c r="W820" s="8" t="s">
        <v>2628</v>
      </c>
      <c r="X820" s="19" t="s">
        <v>2714</v>
      </c>
      <c r="AA820" s="20">
        <v>528467.93000000005</v>
      </c>
      <c r="AB820" s="12">
        <f t="shared" si="12"/>
        <v>26725.06</v>
      </c>
      <c r="AC820" s="17">
        <f>ROUND(1.65586^(2*EXP(-((Таблица1[[#This Row],[Площадь, кв.м]]/200)^2))-1),4)</f>
        <v>1.4624999999999999</v>
      </c>
      <c r="AD8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20" s="21">
        <v>1</v>
      </c>
      <c r="AG8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38694.546199999997</v>
      </c>
      <c r="AH820" s="34">
        <f>ROUND(Таблица1[[#This Row],[УПКС]]*Таблица1[[#This Row],[Площадь, кв.м]],2)</f>
        <v>2805354.6</v>
      </c>
      <c r="AI820" s="14">
        <f>Таблица1[[#This Row],[Кадастровая стоимость, руб]]/Таблица1[[#This Row],[Действ. КС]]</f>
        <v>5.3084670625140866</v>
      </c>
      <c r="AJ820" s="20" t="s">
        <v>3996</v>
      </c>
      <c r="AK820" s="20" t="s">
        <v>3997</v>
      </c>
      <c r="AL820" s="20" t="s">
        <v>3998</v>
      </c>
      <c r="AM820" s="8" t="s">
        <v>3984</v>
      </c>
      <c r="AN820" s="8" t="s">
        <v>4036</v>
      </c>
      <c r="AO820" s="46" t="s">
        <v>4013</v>
      </c>
    </row>
    <row r="821" spans="1:41" x14ac:dyDescent="0.25">
      <c r="A821" s="1" t="s">
        <v>304</v>
      </c>
      <c r="B821" s="1" t="s">
        <v>17</v>
      </c>
      <c r="C821" s="1" t="s">
        <v>3981</v>
      </c>
      <c r="D821" s="1" t="s">
        <v>1308</v>
      </c>
      <c r="E821" s="16">
        <v>204002000000</v>
      </c>
      <c r="F821" s="16" t="s">
        <v>1005</v>
      </c>
      <c r="G821" s="8" t="s">
        <v>201</v>
      </c>
      <c r="H821" s="1">
        <v>2</v>
      </c>
      <c r="I821" s="1" t="s">
        <v>1351</v>
      </c>
      <c r="J821" s="1">
        <v>202</v>
      </c>
      <c r="K821" s="1" t="s">
        <v>1352</v>
      </c>
      <c r="L821" s="1">
        <v>61001008000</v>
      </c>
      <c r="M821" s="1" t="s">
        <v>1368</v>
      </c>
      <c r="N821" s="8">
        <v>2007</v>
      </c>
      <c r="O821" s="8">
        <v>174.2</v>
      </c>
      <c r="P821" s="8" t="s">
        <v>4009</v>
      </c>
      <c r="Q8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1" s="8" t="s">
        <v>3910</v>
      </c>
      <c r="S821" s="8" t="s">
        <v>1651</v>
      </c>
      <c r="T821" s="8" t="s">
        <v>1382</v>
      </c>
      <c r="U821" s="18"/>
      <c r="V821" s="1" t="s">
        <v>2590</v>
      </c>
      <c r="W821" s="8" t="s">
        <v>2628</v>
      </c>
      <c r="X821" s="19" t="s">
        <v>2794</v>
      </c>
      <c r="AA821" s="20">
        <v>9035853.9000000004</v>
      </c>
      <c r="AB821" s="12">
        <f t="shared" si="12"/>
        <v>26725.06</v>
      </c>
      <c r="AC821" s="17">
        <f>ROUND(1.65586^(2*EXP(-((Таблица1[[#This Row],[Площадь, кв.м]]/200)^2))-1),4)</f>
        <v>0.96850000000000003</v>
      </c>
      <c r="AD8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821" s="21">
        <v>1</v>
      </c>
      <c r="AG8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25365.556199999999</v>
      </c>
      <c r="AH821" s="34">
        <f>ROUND(Таблица1[[#This Row],[УПКС]]*Таблица1[[#This Row],[Площадь, кв.м]],2)</f>
        <v>4418679.8899999997</v>
      </c>
      <c r="AI821" s="14">
        <f>Таблица1[[#This Row],[Кадастровая стоимость, руб]]/Таблица1[[#This Row],[Действ. КС]]</f>
        <v>0.48901630536545082</v>
      </c>
      <c r="AJ821" s="20" t="s">
        <v>3996</v>
      </c>
      <c r="AK821" s="20" t="s">
        <v>3997</v>
      </c>
      <c r="AL821" s="20" t="s">
        <v>3998</v>
      </c>
      <c r="AM821" s="8" t="s">
        <v>3984</v>
      </c>
      <c r="AN821" s="8" t="s">
        <v>4036</v>
      </c>
      <c r="AO821" s="46" t="s">
        <v>4013</v>
      </c>
    </row>
    <row r="822" spans="1:41" x14ac:dyDescent="0.25">
      <c r="A822" s="1" t="s">
        <v>522</v>
      </c>
      <c r="B822" s="1" t="s">
        <v>17</v>
      </c>
      <c r="C822" s="1" t="s">
        <v>3981</v>
      </c>
      <c r="D822" s="1" t="s">
        <v>1308</v>
      </c>
      <c r="E822" s="16">
        <v>204002000000</v>
      </c>
      <c r="F822" s="16" t="s">
        <v>1005</v>
      </c>
      <c r="G822" s="8" t="s">
        <v>201</v>
      </c>
      <c r="H822" s="1">
        <v>2</v>
      </c>
      <c r="I822" s="1" t="s">
        <v>1351</v>
      </c>
      <c r="J822" s="1">
        <v>202</v>
      </c>
      <c r="K822" s="1" t="s">
        <v>1352</v>
      </c>
      <c r="L822" s="1">
        <v>61001002001</v>
      </c>
      <c r="M822" s="1" t="s">
        <v>1363</v>
      </c>
      <c r="N822" s="8">
        <v>1976</v>
      </c>
      <c r="O822" s="8">
        <v>38.9</v>
      </c>
      <c r="P822" s="8" t="s">
        <v>4009</v>
      </c>
      <c r="Q8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2" s="8" t="s">
        <v>3910</v>
      </c>
      <c r="S822" s="8" t="s">
        <v>1862</v>
      </c>
      <c r="T822" s="8" t="s">
        <v>1382</v>
      </c>
      <c r="U822" s="18"/>
      <c r="V822" s="1" t="s">
        <v>2590</v>
      </c>
      <c r="W822" s="8" t="s">
        <v>2628</v>
      </c>
      <c r="X822" s="19" t="s">
        <v>2848</v>
      </c>
      <c r="AA822" s="20">
        <v>325854.84999999998</v>
      </c>
      <c r="AB822" s="12">
        <f t="shared" si="12"/>
        <v>26725.06</v>
      </c>
      <c r="AC822" s="17">
        <f>ROUND(1.65586^(2*EXP(-((Таблица1[[#This Row],[Площадь, кв.м]]/200)^2))-1),4)</f>
        <v>1.595</v>
      </c>
      <c r="AD8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0.53</v>
      </c>
      <c r="AF822" s="21">
        <v>1</v>
      </c>
      <c r="AG8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22592.029500000001</v>
      </c>
      <c r="AH822" s="34">
        <f>ROUND(Таблица1[[#This Row],[УПКС]]*Таблица1[[#This Row],[Площадь, кв.м]],2)</f>
        <v>878829.95</v>
      </c>
      <c r="AI822" s="14">
        <f>Таблица1[[#This Row],[Кадастровая стоимость, руб]]/Таблица1[[#This Row],[Действ. КС]]</f>
        <v>2.6969982186854056</v>
      </c>
      <c r="AJ822" s="20" t="s">
        <v>3996</v>
      </c>
      <c r="AK822" s="20" t="s">
        <v>3997</v>
      </c>
      <c r="AL822" s="20" t="s">
        <v>3998</v>
      </c>
      <c r="AM822" s="8" t="s">
        <v>3984</v>
      </c>
      <c r="AN822" s="8" t="s">
        <v>4036</v>
      </c>
      <c r="AO822" s="46" t="s">
        <v>4013</v>
      </c>
    </row>
    <row r="823" spans="1:41" x14ac:dyDescent="0.25">
      <c r="A823" s="1" t="s">
        <v>728</v>
      </c>
      <c r="B823" s="1" t="s">
        <v>21</v>
      </c>
      <c r="C823" s="1" t="s">
        <v>3981</v>
      </c>
      <c r="D823" s="1" t="s">
        <v>1308</v>
      </c>
      <c r="E823" s="16">
        <v>204002000000</v>
      </c>
      <c r="F823" s="16" t="s">
        <v>1005</v>
      </c>
      <c r="G823" s="8" t="s">
        <v>201</v>
      </c>
      <c r="H823" s="1">
        <v>2</v>
      </c>
      <c r="I823" s="1" t="s">
        <v>1351</v>
      </c>
      <c r="J823" s="1">
        <v>202</v>
      </c>
      <c r="K823" s="1" t="s">
        <v>1352</v>
      </c>
      <c r="L823" s="1">
        <v>61001002001</v>
      </c>
      <c r="M823" s="1" t="s">
        <v>1363</v>
      </c>
      <c r="N823" s="8">
        <v>2007</v>
      </c>
      <c r="O823" s="8">
        <v>68.8</v>
      </c>
      <c r="P823" s="8" t="s">
        <v>4009</v>
      </c>
      <c r="Q8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3" s="8" t="s">
        <v>3910</v>
      </c>
      <c r="S823" s="8" t="s">
        <v>2056</v>
      </c>
      <c r="T823" s="8" t="s">
        <v>1382</v>
      </c>
      <c r="U823" s="18"/>
      <c r="V823" s="1" t="s">
        <v>2590</v>
      </c>
      <c r="W823" s="8" t="s">
        <v>2628</v>
      </c>
      <c r="X823" s="19" t="s">
        <v>2880</v>
      </c>
      <c r="AA823" s="20">
        <v>1462702.03</v>
      </c>
      <c r="AB823" s="12">
        <f t="shared" si="12"/>
        <v>26725.06</v>
      </c>
      <c r="AC823" s="17">
        <f>ROUND(1.65586^(2*EXP(-((Таблица1[[#This Row],[Площадь, кв.м]]/200)^2))-1),4)</f>
        <v>1.4796</v>
      </c>
      <c r="AD8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823" s="21">
        <v>1</v>
      </c>
      <c r="AG8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38751.550799999997</v>
      </c>
      <c r="AH823" s="34">
        <f>ROUND(Таблица1[[#This Row],[УПКС]]*Таблица1[[#This Row],[Площадь, кв.м]],2)</f>
        <v>2666106.7000000002</v>
      </c>
      <c r="AI823" s="14">
        <f>Таблица1[[#This Row],[Кадастровая стоимость, руб]]/Таблица1[[#This Row],[Действ. КС]]</f>
        <v>1.8227271483310925</v>
      </c>
      <c r="AJ823" s="20" t="s">
        <v>3996</v>
      </c>
      <c r="AK823" s="20" t="s">
        <v>3997</v>
      </c>
      <c r="AL823" s="20" t="s">
        <v>3998</v>
      </c>
      <c r="AM823" s="8" t="s">
        <v>3984</v>
      </c>
      <c r="AN823" s="8" t="s">
        <v>4036</v>
      </c>
      <c r="AO823" s="46" t="s">
        <v>4013</v>
      </c>
    </row>
    <row r="824" spans="1:41" x14ac:dyDescent="0.25">
      <c r="A824" s="1" t="s">
        <v>650</v>
      </c>
      <c r="B824" s="1" t="s">
        <v>17</v>
      </c>
      <c r="C824" s="1" t="s">
        <v>3981</v>
      </c>
      <c r="D824" s="1" t="s">
        <v>1308</v>
      </c>
      <c r="E824" s="16">
        <v>204002000000</v>
      </c>
      <c r="F824" s="16" t="s">
        <v>1005</v>
      </c>
      <c r="G824" s="8" t="s">
        <v>201</v>
      </c>
      <c r="H824" s="1">
        <v>2</v>
      </c>
      <c r="I824" s="1" t="s">
        <v>1351</v>
      </c>
      <c r="J824" s="1">
        <v>202</v>
      </c>
      <c r="K824" s="1" t="s">
        <v>1352</v>
      </c>
      <c r="L824" s="1">
        <v>61001002001</v>
      </c>
      <c r="M824" s="1" t="s">
        <v>1363</v>
      </c>
      <c r="N824" s="8">
        <v>1935</v>
      </c>
      <c r="O824" s="8">
        <v>58</v>
      </c>
      <c r="P824" s="8" t="s">
        <v>4009</v>
      </c>
      <c r="Q8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4" s="8" t="s">
        <v>3910</v>
      </c>
      <c r="S824" s="8" t="s">
        <v>1983</v>
      </c>
      <c r="T824" s="8" t="s">
        <v>1382</v>
      </c>
      <c r="U824" s="18"/>
      <c r="V824" s="1" t="s">
        <v>2590</v>
      </c>
      <c r="W824" s="8" t="s">
        <v>2628</v>
      </c>
      <c r="X824" s="19" t="s">
        <v>2870</v>
      </c>
      <c r="AA824" s="20">
        <v>485947.52</v>
      </c>
      <c r="AB824" s="12">
        <f t="shared" si="12"/>
        <v>26725.06</v>
      </c>
      <c r="AC824" s="17">
        <f>ROUND(1.65586^(2*EXP(-((Таблица1[[#This Row],[Площадь, кв.м]]/200)^2))-1),4)</f>
        <v>1.5265</v>
      </c>
      <c r="AD8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824" s="21">
        <v>1</v>
      </c>
      <c r="AG8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12238.7412</v>
      </c>
      <c r="AH824" s="34">
        <f>ROUND(Таблица1[[#This Row],[УПКС]]*Таблица1[[#This Row],[Площадь, кв.м]],2)</f>
        <v>709846.99</v>
      </c>
      <c r="AI824" s="14">
        <f>Таблица1[[#This Row],[Кадастровая стоимость, руб]]/Таблица1[[#This Row],[Действ. КС]]</f>
        <v>1.4607482511691796</v>
      </c>
      <c r="AJ824" s="20" t="s">
        <v>3996</v>
      </c>
      <c r="AK824" s="20" t="s">
        <v>3997</v>
      </c>
      <c r="AL824" s="20" t="s">
        <v>3998</v>
      </c>
      <c r="AM824" s="8" t="s">
        <v>3984</v>
      </c>
      <c r="AN824" s="8" t="s">
        <v>4036</v>
      </c>
      <c r="AO824" s="46" t="s">
        <v>4013</v>
      </c>
    </row>
    <row r="825" spans="1:41" x14ac:dyDescent="0.25">
      <c r="A825" s="1" t="s">
        <v>849</v>
      </c>
      <c r="B825" s="1" t="s">
        <v>17</v>
      </c>
      <c r="C825" s="1" t="s">
        <v>3981</v>
      </c>
      <c r="D825" s="1" t="s">
        <v>1308</v>
      </c>
      <c r="E825" s="16">
        <v>204002000000</v>
      </c>
      <c r="F825" s="16" t="s">
        <v>1005</v>
      </c>
      <c r="G825" s="8" t="s">
        <v>201</v>
      </c>
      <c r="H825" s="1">
        <v>2</v>
      </c>
      <c r="I825" s="1" t="s">
        <v>1351</v>
      </c>
      <c r="J825" s="1">
        <v>202</v>
      </c>
      <c r="K825" s="1" t="s">
        <v>1352</v>
      </c>
      <c r="L825" s="1">
        <v>61001002001</v>
      </c>
      <c r="M825" s="1" t="s">
        <v>1363</v>
      </c>
      <c r="N825" s="8">
        <v>1979</v>
      </c>
      <c r="O825" s="8">
        <v>88.8</v>
      </c>
      <c r="P825" s="8" t="s">
        <v>4009</v>
      </c>
      <c r="Q8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5" s="8" t="s">
        <v>3910</v>
      </c>
      <c r="S825" s="8" t="s">
        <v>2169</v>
      </c>
      <c r="T825" s="8" t="s">
        <v>1382</v>
      </c>
      <c r="U825" s="18"/>
      <c r="V825" s="1" t="s">
        <v>2590</v>
      </c>
      <c r="W825" s="8" t="s">
        <v>2628</v>
      </c>
      <c r="X825" s="19" t="s">
        <v>2752</v>
      </c>
      <c r="AA825" s="20">
        <v>647282.09</v>
      </c>
      <c r="AB825" s="12">
        <f t="shared" si="12"/>
        <v>26725.06</v>
      </c>
      <c r="AC825" s="17">
        <f>ROUND(1.65586^(2*EXP(-((Таблица1[[#This Row],[Площадь, кв.м]]/200)^2))-1),4)</f>
        <v>1.3824000000000001</v>
      </c>
      <c r="AD8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</v>
      </c>
      <c r="AF825" s="21">
        <v>1</v>
      </c>
      <c r="AG8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22166.8338</v>
      </c>
      <c r="AH825" s="34">
        <f>ROUND(Таблица1[[#This Row],[УПКС]]*Таблица1[[#This Row],[Площадь, кв.м]],2)</f>
        <v>1968414.84</v>
      </c>
      <c r="AI825" s="14">
        <f>Таблица1[[#This Row],[Кадастровая стоимость, руб]]/Таблица1[[#This Row],[Действ. КС]]</f>
        <v>3.041046354302805</v>
      </c>
      <c r="AJ825" s="20" t="s">
        <v>3996</v>
      </c>
      <c r="AK825" s="20" t="s">
        <v>3997</v>
      </c>
      <c r="AL825" s="20" t="s">
        <v>3998</v>
      </c>
      <c r="AM825" s="8" t="s">
        <v>3984</v>
      </c>
      <c r="AN825" s="8" t="s">
        <v>4036</v>
      </c>
      <c r="AO825" s="46" t="s">
        <v>4013</v>
      </c>
    </row>
    <row r="826" spans="1:41" x14ac:dyDescent="0.25">
      <c r="A826" s="1" t="s">
        <v>887</v>
      </c>
      <c r="B826" s="1" t="s">
        <v>17</v>
      </c>
      <c r="C826" s="1" t="s">
        <v>3981</v>
      </c>
      <c r="D826" s="1" t="s">
        <v>1308</v>
      </c>
      <c r="E826" s="16">
        <v>204002000000</v>
      </c>
      <c r="F826" s="16" t="s">
        <v>1005</v>
      </c>
      <c r="G826" s="8" t="s">
        <v>201</v>
      </c>
      <c r="H826" s="1">
        <v>2</v>
      </c>
      <c r="I826" s="1" t="s">
        <v>1351</v>
      </c>
      <c r="J826" s="1">
        <v>202</v>
      </c>
      <c r="K826" s="1" t="s">
        <v>1352</v>
      </c>
      <c r="L826" s="1">
        <v>61001002001</v>
      </c>
      <c r="M826" s="1" t="s">
        <v>1363</v>
      </c>
      <c r="N826" s="8">
        <v>1960</v>
      </c>
      <c r="O826" s="8">
        <v>96.9</v>
      </c>
      <c r="P826" s="8" t="s">
        <v>4009</v>
      </c>
      <c r="Q8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6" s="8" t="s">
        <v>3910</v>
      </c>
      <c r="S826" s="8" t="s">
        <v>2207</v>
      </c>
      <c r="T826" s="8" t="s">
        <v>1382</v>
      </c>
      <c r="U826" s="18"/>
      <c r="V826" s="1" t="s">
        <v>2590</v>
      </c>
      <c r="W826" s="8" t="s">
        <v>2628</v>
      </c>
      <c r="X826" s="19" t="s">
        <v>2869</v>
      </c>
      <c r="AA826" s="20">
        <v>698206.17</v>
      </c>
      <c r="AB826" s="12">
        <f t="shared" si="12"/>
        <v>26725.06</v>
      </c>
      <c r="AC826" s="17">
        <f>ROUND(1.65586^(2*EXP(-((Таблица1[[#This Row],[Площадь, кв.м]]/200)^2))-1),4)</f>
        <v>1.3408</v>
      </c>
      <c r="AD8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826" s="21">
        <v>1</v>
      </c>
      <c r="AG8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12541.5362</v>
      </c>
      <c r="AH826" s="34">
        <f>ROUND(Таблица1[[#This Row],[УПКС]]*Таблица1[[#This Row],[Площадь, кв.м]],2)</f>
        <v>1215274.8600000001</v>
      </c>
      <c r="AI826" s="14">
        <f>Таблица1[[#This Row],[Кадастровая стоимость, руб]]/Таблица1[[#This Row],[Действ. КС]]</f>
        <v>1.740567345602231</v>
      </c>
      <c r="AJ826" s="20" t="s">
        <v>3996</v>
      </c>
      <c r="AK826" s="20" t="s">
        <v>3997</v>
      </c>
      <c r="AL826" s="20" t="s">
        <v>3998</v>
      </c>
      <c r="AM826" s="8" t="s">
        <v>3984</v>
      </c>
      <c r="AN826" s="8" t="s">
        <v>4036</v>
      </c>
      <c r="AO826" s="46" t="s">
        <v>4013</v>
      </c>
    </row>
    <row r="827" spans="1:41" x14ac:dyDescent="0.25">
      <c r="A827" s="1" t="s">
        <v>993</v>
      </c>
      <c r="B827" s="1" t="s">
        <v>21</v>
      </c>
      <c r="C827" s="1" t="s">
        <v>3981</v>
      </c>
      <c r="D827" s="1" t="s">
        <v>1308</v>
      </c>
      <c r="E827" s="16">
        <v>204002000000</v>
      </c>
      <c r="F827" s="16" t="s">
        <v>1005</v>
      </c>
      <c r="G827" s="8" t="s">
        <v>201</v>
      </c>
      <c r="H827" s="1">
        <v>2</v>
      </c>
      <c r="I827" s="1" t="s">
        <v>1351</v>
      </c>
      <c r="J827" s="1">
        <v>202</v>
      </c>
      <c r="K827" s="1" t="s">
        <v>1352</v>
      </c>
      <c r="L827" s="1">
        <v>61001002000</v>
      </c>
      <c r="M827" s="1" t="s">
        <v>1364</v>
      </c>
      <c r="N827" s="8">
        <v>2010</v>
      </c>
      <c r="O827" s="8">
        <v>134.30000000000001</v>
      </c>
      <c r="P827" s="8" t="s">
        <v>4009</v>
      </c>
      <c r="Q8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7" s="8" t="s">
        <v>3910</v>
      </c>
      <c r="S827" s="8" t="s">
        <v>2311</v>
      </c>
      <c r="T827" s="8" t="s">
        <v>1382</v>
      </c>
      <c r="U827" s="18"/>
      <c r="V827" s="1" t="s">
        <v>2590</v>
      </c>
      <c r="W827" s="8" t="s">
        <v>2628</v>
      </c>
      <c r="X827" s="19" t="s">
        <v>2858</v>
      </c>
      <c r="AA827" s="20">
        <v>1641700.99</v>
      </c>
      <c r="AB827" s="12">
        <f t="shared" si="12"/>
        <v>26725.06</v>
      </c>
      <c r="AC827" s="17">
        <f>ROUND(1.65586^(2*EXP(-((Таблица1[[#This Row],[Площадь, кв.м]]/200)^2))-1),4)</f>
        <v>1.1482000000000001</v>
      </c>
      <c r="AD8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27" s="21">
        <v>1</v>
      </c>
      <c r="AG8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30378.856800000001</v>
      </c>
      <c r="AH827" s="34">
        <f>ROUND(Таблица1[[#This Row],[УПКС]]*Таблица1[[#This Row],[Площадь, кв.м]],2)</f>
        <v>4079880.47</v>
      </c>
      <c r="AI827" s="14">
        <f>Таблица1[[#This Row],[Кадастровая стоимость, руб]]/Таблица1[[#This Row],[Действ. КС]]</f>
        <v>2.4851544190151218</v>
      </c>
      <c r="AJ827" s="20" t="s">
        <v>3996</v>
      </c>
      <c r="AK827" s="20" t="s">
        <v>3997</v>
      </c>
      <c r="AL827" s="20" t="s">
        <v>3998</v>
      </c>
      <c r="AM827" s="8" t="s">
        <v>3984</v>
      </c>
      <c r="AN827" s="8" t="s">
        <v>4036</v>
      </c>
      <c r="AO827" s="46" t="s">
        <v>4013</v>
      </c>
    </row>
    <row r="828" spans="1:41" x14ac:dyDescent="0.25">
      <c r="A828" s="1" t="s">
        <v>854</v>
      </c>
      <c r="B828" s="1" t="s">
        <v>17</v>
      </c>
      <c r="C828" s="1" t="s">
        <v>3981</v>
      </c>
      <c r="D828" s="1" t="s">
        <v>1308</v>
      </c>
      <c r="E828" s="16">
        <v>204002000000</v>
      </c>
      <c r="F828" s="16" t="s">
        <v>1005</v>
      </c>
      <c r="G828" s="8" t="s">
        <v>201</v>
      </c>
      <c r="H828" s="1">
        <v>2</v>
      </c>
      <c r="I828" s="1" t="s">
        <v>1351</v>
      </c>
      <c r="J828" s="1">
        <v>202</v>
      </c>
      <c r="K828" s="1" t="s">
        <v>1352</v>
      </c>
      <c r="L828" s="1">
        <v>61001002001</v>
      </c>
      <c r="M828" s="1" t="s">
        <v>1363</v>
      </c>
      <c r="N828" s="8">
        <v>1991</v>
      </c>
      <c r="O828" s="8">
        <v>89.8</v>
      </c>
      <c r="P828" s="8" t="s">
        <v>4009</v>
      </c>
      <c r="Q8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8" s="8" t="s">
        <v>3910</v>
      </c>
      <c r="S828" s="8" t="s">
        <v>2174</v>
      </c>
      <c r="T828" s="8" t="s">
        <v>1382</v>
      </c>
      <c r="U828" s="18"/>
      <c r="V828" s="1" t="s">
        <v>2590</v>
      </c>
      <c r="W828" s="8" t="s">
        <v>2628</v>
      </c>
      <c r="X828" s="19" t="s">
        <v>2837</v>
      </c>
      <c r="Y828" s="8" t="s">
        <v>2586</v>
      </c>
      <c r="Z828" s="8" t="s">
        <v>2935</v>
      </c>
      <c r="AA828" s="20">
        <v>1024491.87</v>
      </c>
      <c r="AB828" s="12">
        <f t="shared" si="12"/>
        <v>26725.06</v>
      </c>
      <c r="AC828" s="17">
        <f>ROUND(1.65586^(2*EXP(-((Таблица1[[#This Row],[Площадь, кв.м]]/200)^2))-1),4)</f>
        <v>1.3774</v>
      </c>
      <c r="AD8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828" s="21">
        <v>1</v>
      </c>
      <c r="AG8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30185.1001</v>
      </c>
      <c r="AH828" s="34">
        <f>ROUND(Таблица1[[#This Row],[УПКС]]*Таблица1[[#This Row],[Площадь, кв.м]],2)</f>
        <v>2710621.99</v>
      </c>
      <c r="AI828" s="14">
        <f>Таблица1[[#This Row],[Кадастровая стоимость, руб]]/Таблица1[[#This Row],[Действ. КС]]</f>
        <v>2.6458208887494639</v>
      </c>
      <c r="AJ828" s="20" t="s">
        <v>3996</v>
      </c>
      <c r="AK828" s="20" t="s">
        <v>3997</v>
      </c>
      <c r="AL828" s="20" t="s">
        <v>3998</v>
      </c>
      <c r="AM828" s="8" t="s">
        <v>3984</v>
      </c>
      <c r="AN828" s="8" t="s">
        <v>4036</v>
      </c>
      <c r="AO828" s="46" t="s">
        <v>4013</v>
      </c>
    </row>
    <row r="829" spans="1:41" x14ac:dyDescent="0.25">
      <c r="A829" s="1" t="s">
        <v>607</v>
      </c>
      <c r="B829" s="1" t="s">
        <v>17</v>
      </c>
      <c r="C829" s="1" t="s">
        <v>3981</v>
      </c>
      <c r="D829" s="1" t="s">
        <v>1308</v>
      </c>
      <c r="E829" s="16">
        <v>204002000000</v>
      </c>
      <c r="F829" s="16" t="s">
        <v>1005</v>
      </c>
      <c r="G829" s="8" t="s">
        <v>201</v>
      </c>
      <c r="H829" s="1">
        <v>2</v>
      </c>
      <c r="I829" s="1" t="s">
        <v>1351</v>
      </c>
      <c r="J829" s="1">
        <v>202</v>
      </c>
      <c r="K829" s="1" t="s">
        <v>1352</v>
      </c>
      <c r="L829" s="1">
        <v>61001002001</v>
      </c>
      <c r="M829" s="1" t="s">
        <v>1363</v>
      </c>
      <c r="N829" s="8">
        <v>1968</v>
      </c>
      <c r="O829" s="8">
        <v>52.5</v>
      </c>
      <c r="P829" s="8" t="s">
        <v>4009</v>
      </c>
      <c r="Q8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29" s="8" t="s">
        <v>3910</v>
      </c>
      <c r="S829" s="8" t="s">
        <v>1942</v>
      </c>
      <c r="T829" s="8" t="s">
        <v>1382</v>
      </c>
      <c r="U829" s="18"/>
      <c r="V829" s="1" t="s">
        <v>2590</v>
      </c>
      <c r="W829" s="8" t="s">
        <v>2628</v>
      </c>
      <c r="X829" s="19" t="s">
        <v>2841</v>
      </c>
      <c r="AA829" s="20">
        <v>439778.39</v>
      </c>
      <c r="AB829" s="12">
        <f t="shared" si="12"/>
        <v>26725.06</v>
      </c>
      <c r="AC829" s="17">
        <f>ROUND(1.65586^(2*EXP(-((Таблица1[[#This Row],[Площадь, кв.м]]/200)^2))-1),4)</f>
        <v>1.5483</v>
      </c>
      <c r="AD8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0.39</v>
      </c>
      <c r="AF829" s="21">
        <v>1</v>
      </c>
      <c r="AG8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16137.580099999999</v>
      </c>
      <c r="AH829" s="34">
        <f>ROUND(Таблица1[[#This Row],[УПКС]]*Таблица1[[#This Row],[Площадь, кв.м]],2)</f>
        <v>847222.96</v>
      </c>
      <c r="AI829" s="14">
        <f>Таблица1[[#This Row],[Кадастровая стоимость, руб]]/Таблица1[[#This Row],[Действ. КС]]</f>
        <v>1.9264770149347263</v>
      </c>
      <c r="AJ829" s="20" t="s">
        <v>3996</v>
      </c>
      <c r="AK829" s="20" t="s">
        <v>3997</v>
      </c>
      <c r="AL829" s="20" t="s">
        <v>3998</v>
      </c>
      <c r="AM829" s="8" t="s">
        <v>3984</v>
      </c>
      <c r="AN829" s="8" t="s">
        <v>4036</v>
      </c>
      <c r="AO829" s="46" t="s">
        <v>4013</v>
      </c>
    </row>
    <row r="830" spans="1:41" x14ac:dyDescent="0.25">
      <c r="A830" s="1" t="s">
        <v>478</v>
      </c>
      <c r="B830" s="1" t="s">
        <v>152</v>
      </c>
      <c r="C830" s="1" t="s">
        <v>3981</v>
      </c>
      <c r="D830" s="1" t="s">
        <v>1308</v>
      </c>
      <c r="E830" s="16">
        <v>204002000000</v>
      </c>
      <c r="F830" s="16" t="s">
        <v>1005</v>
      </c>
      <c r="G830" s="8" t="s">
        <v>201</v>
      </c>
      <c r="H830" s="1">
        <v>2</v>
      </c>
      <c r="I830" s="1" t="s">
        <v>1351</v>
      </c>
      <c r="J830" s="1">
        <v>202</v>
      </c>
      <c r="K830" s="1" t="s">
        <v>1352</v>
      </c>
      <c r="L830" s="1">
        <v>61001002001</v>
      </c>
      <c r="M830" s="1" t="s">
        <v>1363</v>
      </c>
      <c r="N830" s="8">
        <v>1957</v>
      </c>
      <c r="O830" s="8">
        <v>27.9</v>
      </c>
      <c r="P830" s="8" t="s">
        <v>4009</v>
      </c>
      <c r="Q8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0" s="8" t="s">
        <v>3910</v>
      </c>
      <c r="S830" s="8" t="s">
        <v>1820</v>
      </c>
      <c r="T830" s="8" t="s">
        <v>1382</v>
      </c>
      <c r="U830" s="18"/>
      <c r="V830" s="1" t="s">
        <v>2590</v>
      </c>
      <c r="W830" s="8" t="s">
        <v>2628</v>
      </c>
      <c r="X830" s="19" t="s">
        <v>2833</v>
      </c>
      <c r="AA830" s="20">
        <v>271104.53000000003</v>
      </c>
      <c r="AB830" s="12">
        <f t="shared" si="12"/>
        <v>26725.06</v>
      </c>
      <c r="AC830" s="17">
        <f>ROUND(1.65586^(2*EXP(-((Таблица1[[#This Row],[Площадь, кв.м]]/200)^2))-1),4)</f>
        <v>1.6240000000000001</v>
      </c>
      <c r="AD8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830" s="21">
        <v>1</v>
      </c>
      <c r="AG8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14756.509099999999</v>
      </c>
      <c r="AH830" s="34">
        <f>ROUND(Таблица1[[#This Row],[УПКС]]*Таблица1[[#This Row],[Площадь, кв.м]],2)</f>
        <v>411706.6</v>
      </c>
      <c r="AI830" s="14">
        <f>Таблица1[[#This Row],[Кадастровая стоимость, руб]]/Таблица1[[#This Row],[Действ. КС]]</f>
        <v>1.5186267820755335</v>
      </c>
      <c r="AJ830" s="20" t="s">
        <v>3996</v>
      </c>
      <c r="AK830" s="20" t="s">
        <v>3997</v>
      </c>
      <c r="AL830" s="20" t="s">
        <v>3998</v>
      </c>
      <c r="AM830" s="8" t="s">
        <v>3984</v>
      </c>
      <c r="AN830" s="8" t="s">
        <v>4036</v>
      </c>
      <c r="AO830" s="46" t="s">
        <v>4013</v>
      </c>
    </row>
    <row r="831" spans="1:41" x14ac:dyDescent="0.25">
      <c r="A831" s="1" t="s">
        <v>569</v>
      </c>
      <c r="B831" s="1" t="s">
        <v>17</v>
      </c>
      <c r="C831" s="1" t="s">
        <v>3981</v>
      </c>
      <c r="D831" s="1" t="s">
        <v>1308</v>
      </c>
      <c r="E831" s="16">
        <v>204002000000</v>
      </c>
      <c r="F831" s="16" t="s">
        <v>1005</v>
      </c>
      <c r="G831" s="8" t="s">
        <v>201</v>
      </c>
      <c r="H831" s="1">
        <v>2</v>
      </c>
      <c r="I831" s="1" t="s">
        <v>1351</v>
      </c>
      <c r="J831" s="1">
        <v>202</v>
      </c>
      <c r="K831" s="1" t="s">
        <v>1352</v>
      </c>
      <c r="L831" s="1">
        <v>61001002001</v>
      </c>
      <c r="M831" s="1" t="s">
        <v>1363</v>
      </c>
      <c r="N831" s="8">
        <v>1962</v>
      </c>
      <c r="O831" s="8">
        <v>48.2</v>
      </c>
      <c r="P831" s="8" t="s">
        <v>4009</v>
      </c>
      <c r="Q8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1" s="8" t="s">
        <v>3910</v>
      </c>
      <c r="S831" s="8" t="s">
        <v>1906</v>
      </c>
      <c r="T831" s="8" t="s">
        <v>1382</v>
      </c>
      <c r="U831" s="18"/>
      <c r="V831" s="1" t="s">
        <v>2590</v>
      </c>
      <c r="W831" s="8" t="s">
        <v>2628</v>
      </c>
      <c r="X831" s="19" t="s">
        <v>2855</v>
      </c>
      <c r="AA831" s="20">
        <v>403758.45</v>
      </c>
      <c r="AB831" s="12">
        <f t="shared" si="12"/>
        <v>26725.06</v>
      </c>
      <c r="AC831" s="17">
        <f>ROUND(1.65586^(2*EXP(-((Таблица1[[#This Row],[Площадь, кв.м]]/200)^2))-1),4)</f>
        <v>1.5642</v>
      </c>
      <c r="AD8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831" s="21">
        <v>1</v>
      </c>
      <c r="AG8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15049.201999999999</v>
      </c>
      <c r="AH831" s="34">
        <f>ROUND(Таблица1[[#This Row],[УПКС]]*Таблица1[[#This Row],[Площадь, кв.м]],2)</f>
        <v>725371.54</v>
      </c>
      <c r="AI831" s="14">
        <f>Таблица1[[#This Row],[Кадастровая стоимость, руб]]/Таблица1[[#This Row],[Действ. КС]]</f>
        <v>1.7965482579993064</v>
      </c>
      <c r="AJ831" s="20" t="s">
        <v>3996</v>
      </c>
      <c r="AK831" s="20" t="s">
        <v>3997</v>
      </c>
      <c r="AL831" s="20" t="s">
        <v>3998</v>
      </c>
      <c r="AM831" s="8" t="s">
        <v>3984</v>
      </c>
      <c r="AN831" s="8" t="s">
        <v>4036</v>
      </c>
      <c r="AO831" s="46" t="s">
        <v>4013</v>
      </c>
    </row>
    <row r="832" spans="1:41" x14ac:dyDescent="0.25">
      <c r="A832" s="1" t="s">
        <v>487</v>
      </c>
      <c r="B832" s="1" t="s">
        <v>19</v>
      </c>
      <c r="C832" s="1" t="s">
        <v>3981</v>
      </c>
      <c r="D832" s="1" t="s">
        <v>1308</v>
      </c>
      <c r="E832" s="16">
        <v>204002000000</v>
      </c>
      <c r="F832" s="16" t="s">
        <v>1005</v>
      </c>
      <c r="G832" s="8" t="s">
        <v>201</v>
      </c>
      <c r="H832" s="1">
        <v>2</v>
      </c>
      <c r="I832" s="1" t="s">
        <v>1351</v>
      </c>
      <c r="J832" s="1">
        <v>202</v>
      </c>
      <c r="K832" s="1" t="s">
        <v>1352</v>
      </c>
      <c r="L832" s="1">
        <v>61001002001</v>
      </c>
      <c r="M832" s="1" t="s">
        <v>1363</v>
      </c>
      <c r="N832" s="8">
        <v>1960</v>
      </c>
      <c r="O832" s="8">
        <v>29.7</v>
      </c>
      <c r="P832" s="8" t="s">
        <v>4009</v>
      </c>
      <c r="Q8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2" s="8" t="s">
        <v>3910</v>
      </c>
      <c r="S832" s="8" t="s">
        <v>1828</v>
      </c>
      <c r="T832" s="8" t="s">
        <v>1382</v>
      </c>
      <c r="U832" s="18"/>
      <c r="V832" s="1" t="s">
        <v>2590</v>
      </c>
      <c r="W832" s="8" t="s">
        <v>2628</v>
      </c>
      <c r="X832" s="19" t="s">
        <v>2837</v>
      </c>
      <c r="AA832" s="20">
        <v>288595.15000000002</v>
      </c>
      <c r="AB832" s="12">
        <f t="shared" si="12"/>
        <v>26725.06</v>
      </c>
      <c r="AC832" s="17">
        <f>ROUND(1.65586^(2*EXP(-((Таблица1[[#This Row],[Площадь, кв.м]]/200)^2))-1),4)</f>
        <v>1.6197999999999999</v>
      </c>
      <c r="AD8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832" s="21">
        <v>1</v>
      </c>
      <c r="AG8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15151.238300000001</v>
      </c>
      <c r="AH832" s="34">
        <f>ROUND(Таблица1[[#This Row],[УПКС]]*Таблица1[[#This Row],[Площадь, кв.м]],2)</f>
        <v>449991.78</v>
      </c>
      <c r="AI832" s="14">
        <f>Таблица1[[#This Row],[Кадастровая стоимость, руб]]/Таблица1[[#This Row],[Действ. КС]]</f>
        <v>1.5592492805232521</v>
      </c>
      <c r="AJ832" s="20" t="s">
        <v>3996</v>
      </c>
      <c r="AK832" s="20" t="s">
        <v>3997</v>
      </c>
      <c r="AL832" s="20" t="s">
        <v>3998</v>
      </c>
      <c r="AM832" s="8" t="s">
        <v>3984</v>
      </c>
      <c r="AN832" s="8" t="s">
        <v>4036</v>
      </c>
      <c r="AO832" s="46" t="s">
        <v>4013</v>
      </c>
    </row>
    <row r="833" spans="1:41" x14ac:dyDescent="0.25">
      <c r="A833" s="1" t="s">
        <v>272</v>
      </c>
      <c r="B833" s="1" t="s">
        <v>21</v>
      </c>
      <c r="C833" s="1" t="s">
        <v>3981</v>
      </c>
      <c r="D833" s="1" t="s">
        <v>1308</v>
      </c>
      <c r="E833" s="16">
        <v>204002000000</v>
      </c>
      <c r="F833" s="16" t="s">
        <v>1005</v>
      </c>
      <c r="G833" s="8" t="s">
        <v>201</v>
      </c>
      <c r="H833" s="1">
        <v>2</v>
      </c>
      <c r="I833" s="1" t="s">
        <v>1351</v>
      </c>
      <c r="J833" s="1">
        <v>202</v>
      </c>
      <c r="K833" s="1" t="s">
        <v>1352</v>
      </c>
      <c r="L833" s="1">
        <v>61001005000</v>
      </c>
      <c r="M833" s="1" t="s">
        <v>1358</v>
      </c>
      <c r="N833" s="8">
        <v>2009</v>
      </c>
      <c r="O833" s="8">
        <v>158.80000000000001</v>
      </c>
      <c r="P833" s="8" t="s">
        <v>4009</v>
      </c>
      <c r="Q8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3" s="8" t="s">
        <v>3910</v>
      </c>
      <c r="S833" s="8" t="s">
        <v>1620</v>
      </c>
      <c r="T833" s="8" t="s">
        <v>1382</v>
      </c>
      <c r="U833" s="18"/>
      <c r="V833" s="1" t="s">
        <v>2590</v>
      </c>
      <c r="W833" s="8" t="s">
        <v>2628</v>
      </c>
      <c r="X833" s="19" t="s">
        <v>2715</v>
      </c>
      <c r="Y833" s="8" t="s">
        <v>2586</v>
      </c>
      <c r="Z833" s="8" t="s">
        <v>2934</v>
      </c>
      <c r="AA833" s="20">
        <v>1890108.23</v>
      </c>
      <c r="AB833" s="12">
        <f t="shared" si="12"/>
        <v>26725.06</v>
      </c>
      <c r="AC833" s="17">
        <f>ROUND(1.65586^(2*EXP(-((Таблица1[[#This Row],[Площадь, кв.м]]/200)^2))-1),4)</f>
        <v>1.0331999999999999</v>
      </c>
      <c r="AD8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33" s="21">
        <v>1</v>
      </c>
      <c r="AG8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27336.208699999999</v>
      </c>
      <c r="AH833" s="34">
        <f>ROUND(Таблица1[[#This Row],[УПКС]]*Таблица1[[#This Row],[Площадь, кв.м]],2)</f>
        <v>4340989.9400000004</v>
      </c>
      <c r="AI833" s="14">
        <f>Таблица1[[#This Row],[Кадастровая стоимость, руб]]/Таблица1[[#This Row],[Действ. КС]]</f>
        <v>2.296688555236861</v>
      </c>
      <c r="AJ833" s="20" t="s">
        <v>3996</v>
      </c>
      <c r="AK833" s="20" t="s">
        <v>3997</v>
      </c>
      <c r="AL833" s="20" t="s">
        <v>3998</v>
      </c>
      <c r="AM833" s="8" t="s">
        <v>3984</v>
      </c>
      <c r="AN833" s="8" t="s">
        <v>4036</v>
      </c>
      <c r="AO833" s="46" t="s">
        <v>4013</v>
      </c>
    </row>
    <row r="834" spans="1:41" x14ac:dyDescent="0.25">
      <c r="A834" s="1" t="s">
        <v>664</v>
      </c>
      <c r="B834" s="1" t="s">
        <v>17</v>
      </c>
      <c r="C834" s="1" t="s">
        <v>3981</v>
      </c>
      <c r="D834" s="1" t="s">
        <v>1308</v>
      </c>
      <c r="E834" s="16">
        <v>204002000000</v>
      </c>
      <c r="F834" s="16" t="s">
        <v>1005</v>
      </c>
      <c r="G834" s="8" t="s">
        <v>201</v>
      </c>
      <c r="H834" s="1">
        <v>2</v>
      </c>
      <c r="I834" s="1" t="s">
        <v>1351</v>
      </c>
      <c r="J834" s="1">
        <v>202</v>
      </c>
      <c r="K834" s="1" t="s">
        <v>1352</v>
      </c>
      <c r="L834" s="1">
        <v>61001002001</v>
      </c>
      <c r="M834" s="1" t="s">
        <v>1363</v>
      </c>
      <c r="N834" s="8">
        <v>1968</v>
      </c>
      <c r="O834" s="8">
        <v>61</v>
      </c>
      <c r="P834" s="8" t="s">
        <v>4009</v>
      </c>
      <c r="Q8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4" s="8" t="s">
        <v>3910</v>
      </c>
      <c r="S834" s="8" t="s">
        <v>1997</v>
      </c>
      <c r="T834" s="8" t="s">
        <v>1382</v>
      </c>
      <c r="U834" s="18"/>
      <c r="V834" s="1" t="s">
        <v>2590</v>
      </c>
      <c r="W834" s="8" t="s">
        <v>2628</v>
      </c>
      <c r="X834" s="19" t="s">
        <v>2873</v>
      </c>
      <c r="AA834" s="20">
        <v>444553.13</v>
      </c>
      <c r="AB834" s="12">
        <f t="shared" si="12"/>
        <v>26725.06</v>
      </c>
      <c r="AC834" s="17">
        <f>ROUND(1.65586^(2*EXP(-((Таблица1[[#This Row],[Площадь, кв.м]]/200)^2))-1),4)</f>
        <v>1.514</v>
      </c>
      <c r="AD8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0.39</v>
      </c>
      <c r="AF834" s="21">
        <v>1</v>
      </c>
      <c r="AG8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15780.0789</v>
      </c>
      <c r="AH834" s="34">
        <f>ROUND(Таблица1[[#This Row],[УПКС]]*Таблица1[[#This Row],[Площадь, кв.м]],2)</f>
        <v>962584.81</v>
      </c>
      <c r="AI834" s="14">
        <f>Таблица1[[#This Row],[Кадастровая стоимость, руб]]/Таблица1[[#This Row],[Действ. КС]]</f>
        <v>2.1652863179705877</v>
      </c>
      <c r="AJ834" s="20" t="s">
        <v>3996</v>
      </c>
      <c r="AK834" s="20" t="s">
        <v>3997</v>
      </c>
      <c r="AL834" s="20" t="s">
        <v>3998</v>
      </c>
      <c r="AM834" s="8" t="s">
        <v>3984</v>
      </c>
      <c r="AN834" s="8" t="s">
        <v>4036</v>
      </c>
      <c r="AO834" s="46" t="s">
        <v>4013</v>
      </c>
    </row>
    <row r="835" spans="1:41" x14ac:dyDescent="0.25">
      <c r="A835" s="1" t="s">
        <v>970</v>
      </c>
      <c r="B835" s="1" t="s">
        <v>17</v>
      </c>
      <c r="C835" s="1" t="s">
        <v>3981</v>
      </c>
      <c r="D835" s="1" t="s">
        <v>1308</v>
      </c>
      <c r="E835" s="16">
        <v>204002000000</v>
      </c>
      <c r="F835" s="16" t="s">
        <v>1005</v>
      </c>
      <c r="G835" s="8" t="s">
        <v>201</v>
      </c>
      <c r="H835" s="1">
        <v>2</v>
      </c>
      <c r="I835" s="1" t="s">
        <v>1351</v>
      </c>
      <c r="J835" s="1">
        <v>202</v>
      </c>
      <c r="K835" s="1" t="s">
        <v>1352</v>
      </c>
      <c r="L835" s="1">
        <v>61001002001</v>
      </c>
      <c r="M835" s="1" t="s">
        <v>1363</v>
      </c>
      <c r="N835" s="8">
        <v>2004</v>
      </c>
      <c r="O835" s="8">
        <v>123.6</v>
      </c>
      <c r="P835" s="8" t="s">
        <v>4009</v>
      </c>
      <c r="Q8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5" s="8" t="s">
        <v>3910</v>
      </c>
      <c r="S835" s="8" t="s">
        <v>2288</v>
      </c>
      <c r="T835" s="8" t="s">
        <v>1382</v>
      </c>
      <c r="U835" s="18"/>
      <c r="V835" s="1" t="s">
        <v>2590</v>
      </c>
      <c r="W835" s="8" t="s">
        <v>2628</v>
      </c>
      <c r="X835" s="19" t="s">
        <v>2906</v>
      </c>
      <c r="AA835" s="20">
        <v>2375383.86</v>
      </c>
      <c r="AB835" s="12">
        <f t="shared" ref="AB835:AB898" si="13">26725.06</f>
        <v>26725.06</v>
      </c>
      <c r="AC835" s="17">
        <f>ROUND(1.65586^(2*EXP(-((Таблица1[[#This Row],[Площадь, кв.м]]/200)^2))-1),4)</f>
        <v>1.2021999999999999</v>
      </c>
      <c r="AD8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835" s="21">
        <v>1</v>
      </c>
      <c r="AG8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30843.7124</v>
      </c>
      <c r="AH835" s="34">
        <f>ROUND(Таблица1[[#This Row],[УПКС]]*Таблица1[[#This Row],[Площадь, кв.м]],2)</f>
        <v>3812282.85</v>
      </c>
      <c r="AI835" s="14">
        <f>Таблица1[[#This Row],[Кадастровая стоимость, руб]]/Таблица1[[#This Row],[Действ. КС]]</f>
        <v>1.6049123319377947</v>
      </c>
      <c r="AJ835" s="20" t="s">
        <v>3996</v>
      </c>
      <c r="AK835" s="20" t="s">
        <v>3997</v>
      </c>
      <c r="AL835" s="20" t="s">
        <v>3998</v>
      </c>
      <c r="AM835" s="8" t="s">
        <v>3984</v>
      </c>
      <c r="AN835" s="8" t="s">
        <v>4036</v>
      </c>
      <c r="AO835" s="46" t="s">
        <v>4013</v>
      </c>
    </row>
    <row r="836" spans="1:41" x14ac:dyDescent="0.25">
      <c r="A836" s="1" t="s">
        <v>742</v>
      </c>
      <c r="B836" s="1" t="s">
        <v>17</v>
      </c>
      <c r="C836" s="1" t="s">
        <v>3981</v>
      </c>
      <c r="D836" s="1" t="s">
        <v>1308</v>
      </c>
      <c r="E836" s="16">
        <v>204002000000</v>
      </c>
      <c r="F836" s="16" t="s">
        <v>1005</v>
      </c>
      <c r="G836" s="8" t="s">
        <v>201</v>
      </c>
      <c r="H836" s="1">
        <v>2</v>
      </c>
      <c r="I836" s="1" t="s">
        <v>1351</v>
      </c>
      <c r="J836" s="1">
        <v>202</v>
      </c>
      <c r="K836" s="1" t="s">
        <v>1352</v>
      </c>
      <c r="L836" s="1">
        <v>61001002001</v>
      </c>
      <c r="M836" s="1" t="s">
        <v>1363</v>
      </c>
      <c r="N836" s="8">
        <v>2010</v>
      </c>
      <c r="O836" s="8">
        <v>70.5</v>
      </c>
      <c r="P836" s="8" t="s">
        <v>4009</v>
      </c>
      <c r="Q8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6" s="8" t="s">
        <v>3910</v>
      </c>
      <c r="S836" s="8" t="s">
        <v>2070</v>
      </c>
      <c r="T836" s="8" t="s">
        <v>1382</v>
      </c>
      <c r="U836" s="18"/>
      <c r="V836" s="1" t="s">
        <v>2590</v>
      </c>
      <c r="W836" s="8" t="s">
        <v>2628</v>
      </c>
      <c r="X836" s="19" t="s">
        <v>2783</v>
      </c>
      <c r="AA836" s="20">
        <v>1627316.75</v>
      </c>
      <c r="AB836" s="12">
        <f t="shared" si="13"/>
        <v>26725.06</v>
      </c>
      <c r="AC836" s="17">
        <f>ROUND(1.65586^(2*EXP(-((Таблица1[[#This Row],[Площадь, кв.м]]/200)^2))-1),4)</f>
        <v>1.4718</v>
      </c>
      <c r="AD8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36" s="21">
        <v>1</v>
      </c>
      <c r="AG8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38940.603900000002</v>
      </c>
      <c r="AH836" s="34">
        <f>ROUND(Таблица1[[#This Row],[УПКС]]*Таблица1[[#This Row],[Площадь, кв.м]],2)</f>
        <v>2745312.57</v>
      </c>
      <c r="AI836" s="14">
        <f>Таблица1[[#This Row],[Кадастровая стоимость, руб]]/Таблица1[[#This Row],[Действ. КС]]</f>
        <v>1.6870179514836308</v>
      </c>
      <c r="AJ836" s="20" t="s">
        <v>3996</v>
      </c>
      <c r="AK836" s="20" t="s">
        <v>3997</v>
      </c>
      <c r="AL836" s="20" t="s">
        <v>3998</v>
      </c>
      <c r="AM836" s="8" t="s">
        <v>3984</v>
      </c>
      <c r="AN836" s="8" t="s">
        <v>4036</v>
      </c>
      <c r="AO836" s="46" t="s">
        <v>4013</v>
      </c>
    </row>
    <row r="837" spans="1:41" x14ac:dyDescent="0.25">
      <c r="A837" s="1" t="s">
        <v>402</v>
      </c>
      <c r="B837" s="1" t="s">
        <v>17</v>
      </c>
      <c r="C837" s="1" t="s">
        <v>3981</v>
      </c>
      <c r="D837" s="1" t="s">
        <v>1308</v>
      </c>
      <c r="E837" s="16">
        <v>204002000000</v>
      </c>
      <c r="F837" s="16" t="s">
        <v>1005</v>
      </c>
      <c r="G837" s="8" t="s">
        <v>201</v>
      </c>
      <c r="H837" s="1">
        <v>2</v>
      </c>
      <c r="I837" s="1" t="s">
        <v>1351</v>
      </c>
      <c r="J837" s="1">
        <v>202</v>
      </c>
      <c r="K837" s="1" t="s">
        <v>1352</v>
      </c>
      <c r="L837" s="1">
        <v>61001006003</v>
      </c>
      <c r="M837" s="1" t="s">
        <v>1361</v>
      </c>
      <c r="N837" s="8">
        <v>2010</v>
      </c>
      <c r="O837" s="8">
        <v>280</v>
      </c>
      <c r="P837" s="8" t="s">
        <v>4009</v>
      </c>
      <c r="Q8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7" s="8" t="s">
        <v>3910</v>
      </c>
      <c r="S837" s="8" t="s">
        <v>1748</v>
      </c>
      <c r="T837" s="8" t="s">
        <v>1382</v>
      </c>
      <c r="U837" s="18"/>
      <c r="V837" s="1" t="s">
        <v>2590</v>
      </c>
      <c r="W837" s="8" t="s">
        <v>2628</v>
      </c>
      <c r="X837" s="19" t="s">
        <v>2818</v>
      </c>
      <c r="AA837" s="20">
        <v>15085378.109999999</v>
      </c>
      <c r="AB837" s="12">
        <f t="shared" si="13"/>
        <v>26725.06</v>
      </c>
      <c r="AC837" s="17">
        <f>ROUND(1.65586^(2*EXP(-((Таблица1[[#This Row],[Площадь, кв.м]]/200)^2))-1),4)</f>
        <v>0.69610000000000005</v>
      </c>
      <c r="AD8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37" s="21">
        <v>1</v>
      </c>
      <c r="AG8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18417.2811</v>
      </c>
      <c r="AH837" s="34">
        <f>ROUND(Таблица1[[#This Row],[УПКС]]*Таблица1[[#This Row],[Площадь, кв.м]],2)</f>
        <v>5156838.71</v>
      </c>
      <c r="AI837" s="14">
        <f>Таблица1[[#This Row],[Кадастровая стоимость, руб]]/Таблица1[[#This Row],[Действ. КС]]</f>
        <v>0.34184351710624772</v>
      </c>
      <c r="AJ837" s="20" t="s">
        <v>3996</v>
      </c>
      <c r="AK837" s="20" t="s">
        <v>3997</v>
      </c>
      <c r="AL837" s="20" t="s">
        <v>3998</v>
      </c>
      <c r="AM837" s="8" t="s">
        <v>3984</v>
      </c>
      <c r="AN837" s="8" t="s">
        <v>4036</v>
      </c>
      <c r="AO837" s="46" t="s">
        <v>4013</v>
      </c>
    </row>
    <row r="838" spans="1:41" x14ac:dyDescent="0.25">
      <c r="A838" s="1" t="s">
        <v>506</v>
      </c>
      <c r="B838" s="1" t="s">
        <v>17</v>
      </c>
      <c r="C838" s="1" t="s">
        <v>3981</v>
      </c>
      <c r="D838" s="1" t="s">
        <v>1282</v>
      </c>
      <c r="E838" s="16">
        <v>204002000000</v>
      </c>
      <c r="F838" s="16" t="s">
        <v>1005</v>
      </c>
      <c r="G838" s="8" t="s">
        <v>201</v>
      </c>
      <c r="H838" s="1">
        <v>2</v>
      </c>
      <c r="I838" s="1" t="s">
        <v>1351</v>
      </c>
      <c r="J838" s="1">
        <v>202</v>
      </c>
      <c r="K838" s="1" t="s">
        <v>1352</v>
      </c>
      <c r="L838" s="1">
        <v>61001002001</v>
      </c>
      <c r="M838" s="1" t="s">
        <v>1363</v>
      </c>
      <c r="N838" s="8">
        <v>1962</v>
      </c>
      <c r="O838" s="8">
        <v>36.6</v>
      </c>
      <c r="P838" s="8" t="s">
        <v>4009</v>
      </c>
      <c r="Q8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8" s="8" t="s">
        <v>3910</v>
      </c>
      <c r="S838" s="8" t="s">
        <v>1846</v>
      </c>
      <c r="T838" s="8" t="s">
        <v>1382</v>
      </c>
      <c r="U838" s="18"/>
      <c r="V838" s="1" t="s">
        <v>2590</v>
      </c>
      <c r="W838" s="8" t="s">
        <v>2628</v>
      </c>
      <c r="X838" s="19" t="s">
        <v>2765</v>
      </c>
      <c r="AA838" s="20">
        <v>306588.32</v>
      </c>
      <c r="AB838" s="12">
        <f t="shared" si="13"/>
        <v>26725.06</v>
      </c>
      <c r="AC838" s="17">
        <f>ROUND(1.65586^(2*EXP(-((Таблица1[[#This Row],[Площадь, кв.м]]/200)^2))-1),4)</f>
        <v>1.6017999999999999</v>
      </c>
      <c r="AD8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838" s="21">
        <v>1</v>
      </c>
      <c r="AG8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15410.9524</v>
      </c>
      <c r="AH838" s="34">
        <f>ROUND(Таблица1[[#This Row],[УПКС]]*Таблица1[[#This Row],[Площадь, кв.м]],2)</f>
        <v>564040.86</v>
      </c>
      <c r="AI838" s="14">
        <f>Таблица1[[#This Row],[Кадастровая стоимость, руб]]/Таблица1[[#This Row],[Действ. КС]]</f>
        <v>1.839733685875574</v>
      </c>
      <c r="AJ838" s="20" t="s">
        <v>3996</v>
      </c>
      <c r="AK838" s="20" t="s">
        <v>3997</v>
      </c>
      <c r="AL838" s="20" t="s">
        <v>3998</v>
      </c>
      <c r="AM838" s="8" t="s">
        <v>3984</v>
      </c>
      <c r="AN838" s="8" t="s">
        <v>4036</v>
      </c>
      <c r="AO838" s="46" t="s">
        <v>4013</v>
      </c>
    </row>
    <row r="839" spans="1:41" x14ac:dyDescent="0.25">
      <c r="A839" s="1" t="s">
        <v>580</v>
      </c>
      <c r="B839" s="1" t="s">
        <v>8</v>
      </c>
      <c r="C839" s="1" t="s">
        <v>3981</v>
      </c>
      <c r="D839" s="1" t="s">
        <v>1282</v>
      </c>
      <c r="E839" s="16">
        <v>204002000000</v>
      </c>
      <c r="F839" s="16" t="s">
        <v>1005</v>
      </c>
      <c r="G839" s="8" t="s">
        <v>201</v>
      </c>
      <c r="H839" s="1">
        <v>2</v>
      </c>
      <c r="I839" s="1" t="s">
        <v>1351</v>
      </c>
      <c r="J839" s="1">
        <v>202</v>
      </c>
      <c r="K839" s="1" t="s">
        <v>1352</v>
      </c>
      <c r="L839" s="1">
        <v>61001002001</v>
      </c>
      <c r="M839" s="1" t="s">
        <v>1363</v>
      </c>
      <c r="N839" s="8">
        <v>2004</v>
      </c>
      <c r="O839" s="8">
        <v>49.9</v>
      </c>
      <c r="P839" s="8" t="s">
        <v>4009</v>
      </c>
      <c r="Q8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39" s="8" t="s">
        <v>3910</v>
      </c>
      <c r="S839" s="8" t="s">
        <v>1915</v>
      </c>
      <c r="T839" s="8" t="s">
        <v>1382</v>
      </c>
      <c r="U839" s="18"/>
      <c r="V839" s="1" t="s">
        <v>2590</v>
      </c>
      <c r="W839" s="8" t="s">
        <v>2628</v>
      </c>
      <c r="X839" s="19" t="s">
        <v>2860</v>
      </c>
      <c r="AA839" s="20">
        <v>1114663.71</v>
      </c>
      <c r="AB839" s="12">
        <f t="shared" si="13"/>
        <v>26725.06</v>
      </c>
      <c r="AC839" s="17">
        <f>ROUND(1.65586^(2*EXP(-((Таблица1[[#This Row],[Площадь, кв.м]]/200)^2))-1),4)</f>
        <v>1.5581</v>
      </c>
      <c r="AD8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839" s="21">
        <v>1</v>
      </c>
      <c r="AG8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39974.703300000001</v>
      </c>
      <c r="AH839" s="34">
        <f>ROUND(Таблица1[[#This Row],[УПКС]]*Таблица1[[#This Row],[Площадь, кв.м]],2)</f>
        <v>1994737.69</v>
      </c>
      <c r="AI839" s="14">
        <f>Таблица1[[#This Row],[Кадастровая стоимость, руб]]/Таблица1[[#This Row],[Действ. КС]]</f>
        <v>1.7895421480977434</v>
      </c>
      <c r="AJ839" s="20" t="s">
        <v>3996</v>
      </c>
      <c r="AK839" s="20" t="s">
        <v>3997</v>
      </c>
      <c r="AL839" s="20" t="s">
        <v>3998</v>
      </c>
      <c r="AM839" s="8" t="s">
        <v>3984</v>
      </c>
      <c r="AN839" s="8" t="s">
        <v>4036</v>
      </c>
      <c r="AO839" s="46" t="s">
        <v>4013</v>
      </c>
    </row>
    <row r="840" spans="1:41" x14ac:dyDescent="0.25">
      <c r="A840" s="1" t="s">
        <v>629</v>
      </c>
      <c r="B840" s="1" t="s">
        <v>56</v>
      </c>
      <c r="C840" s="1" t="s">
        <v>3981</v>
      </c>
      <c r="D840" s="1" t="s">
        <v>1282</v>
      </c>
      <c r="E840" s="16">
        <v>204002000000</v>
      </c>
      <c r="F840" s="16" t="s">
        <v>1005</v>
      </c>
      <c r="G840" s="8" t="s">
        <v>201</v>
      </c>
      <c r="H840" s="1">
        <v>2</v>
      </c>
      <c r="I840" s="1" t="s">
        <v>1351</v>
      </c>
      <c r="J840" s="1">
        <v>202</v>
      </c>
      <c r="K840" s="1" t="s">
        <v>1352</v>
      </c>
      <c r="L840" s="1">
        <v>61001002001</v>
      </c>
      <c r="M840" s="1" t="s">
        <v>1363</v>
      </c>
      <c r="N840" s="8">
        <v>1963</v>
      </c>
      <c r="O840" s="8">
        <v>55.8</v>
      </c>
      <c r="P840" s="8" t="s">
        <v>4009</v>
      </c>
      <c r="Q8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0" s="8" t="s">
        <v>3910</v>
      </c>
      <c r="S840" s="8" t="s">
        <v>1964</v>
      </c>
      <c r="T840" s="8" t="s">
        <v>1382</v>
      </c>
      <c r="U840" s="18"/>
      <c r="V840" s="1" t="s">
        <v>2590</v>
      </c>
      <c r="W840" s="8" t="s">
        <v>2628</v>
      </c>
      <c r="X840" s="19" t="s">
        <v>2722</v>
      </c>
      <c r="Y840" s="8" t="s">
        <v>2586</v>
      </c>
      <c r="Z840" s="8" t="s">
        <v>2934</v>
      </c>
      <c r="AA840" s="20">
        <v>467515.03</v>
      </c>
      <c r="AB840" s="12">
        <f t="shared" si="13"/>
        <v>26725.06</v>
      </c>
      <c r="AC840" s="17">
        <f>ROUND(1.65586^(2*EXP(-((Таблица1[[#This Row],[Площадь, кв.м]]/200)^2))-1),4)</f>
        <v>1.5354000000000001</v>
      </c>
      <c r="AD8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840" s="21">
        <v>1</v>
      </c>
      <c r="AG8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14772.116599999999</v>
      </c>
      <c r="AH840" s="34">
        <f>ROUND(Таблица1[[#This Row],[УПКС]]*Таблица1[[#This Row],[Площадь, кв.м]],2)</f>
        <v>824284.11</v>
      </c>
      <c r="AI840" s="14">
        <f>Таблица1[[#This Row],[Кадастровая стоимость, руб]]/Таблица1[[#This Row],[Действ. КС]]</f>
        <v>1.7631178830764007</v>
      </c>
      <c r="AJ840" s="20" t="s">
        <v>3996</v>
      </c>
      <c r="AK840" s="20" t="s">
        <v>3997</v>
      </c>
      <c r="AL840" s="20" t="s">
        <v>3998</v>
      </c>
      <c r="AM840" s="8" t="s">
        <v>3984</v>
      </c>
      <c r="AN840" s="8" t="s">
        <v>4036</v>
      </c>
      <c r="AO840" s="46" t="s">
        <v>4013</v>
      </c>
    </row>
    <row r="841" spans="1:41" x14ac:dyDescent="0.25">
      <c r="A841" s="1" t="s">
        <v>1077</v>
      </c>
      <c r="B841" s="1" t="s">
        <v>8</v>
      </c>
      <c r="C841" s="1" t="s">
        <v>3981</v>
      </c>
      <c r="D841" s="1" t="s">
        <v>1282</v>
      </c>
      <c r="E841" s="16">
        <v>204002000000</v>
      </c>
      <c r="F841" s="16" t="s">
        <v>1005</v>
      </c>
      <c r="G841" s="8" t="s">
        <v>201</v>
      </c>
      <c r="H841" s="1">
        <v>2</v>
      </c>
      <c r="I841" s="1" t="s">
        <v>1351</v>
      </c>
      <c r="J841" s="1">
        <v>202</v>
      </c>
      <c r="K841" s="1" t="s">
        <v>1352</v>
      </c>
      <c r="L841" s="1">
        <v>61001002001</v>
      </c>
      <c r="M841" s="1" t="s">
        <v>1363</v>
      </c>
      <c r="N841" s="8">
        <v>1993</v>
      </c>
      <c r="O841" s="8">
        <v>217.9</v>
      </c>
      <c r="P841" s="8" t="s">
        <v>4009</v>
      </c>
      <c r="Q8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1" s="8" t="s">
        <v>3910</v>
      </c>
      <c r="S841" s="8" t="s">
        <v>2392</v>
      </c>
      <c r="T841" s="8" t="s">
        <v>1382</v>
      </c>
      <c r="U841" s="18"/>
      <c r="V841" s="1" t="s">
        <v>2590</v>
      </c>
      <c r="W841" s="8" t="s">
        <v>2628</v>
      </c>
      <c r="X841" s="19" t="s">
        <v>2799</v>
      </c>
      <c r="Y841" s="8" t="s">
        <v>2586</v>
      </c>
      <c r="Z841" s="8" t="s">
        <v>2935</v>
      </c>
      <c r="AA841" s="20">
        <v>2748708.16</v>
      </c>
      <c r="AB841" s="12">
        <f t="shared" si="13"/>
        <v>26725.06</v>
      </c>
      <c r="AC841" s="17">
        <f>ROUND(1.65586^(2*EXP(-((Таблица1[[#This Row],[Площадь, кв.м]]/200)^2))-1),4)</f>
        <v>0.8216</v>
      </c>
      <c r="AD8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841" s="21">
        <v>1</v>
      </c>
      <c r="AG8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18663.712899999999</v>
      </c>
      <c r="AH841" s="34">
        <f>ROUND(Таблица1[[#This Row],[УПКС]]*Таблица1[[#This Row],[Площадь, кв.м]],2)</f>
        <v>4066823.04</v>
      </c>
      <c r="AI841" s="14">
        <f>Таблица1[[#This Row],[Кадастровая стоимость, руб]]/Таблица1[[#This Row],[Действ. КС]]</f>
        <v>1.4795397704207347</v>
      </c>
      <c r="AJ841" s="20" t="s">
        <v>3996</v>
      </c>
      <c r="AK841" s="20" t="s">
        <v>3997</v>
      </c>
      <c r="AL841" s="20" t="s">
        <v>3998</v>
      </c>
      <c r="AM841" s="8" t="s">
        <v>3984</v>
      </c>
      <c r="AN841" s="8" t="s">
        <v>4036</v>
      </c>
      <c r="AO841" s="46" t="s">
        <v>4013</v>
      </c>
    </row>
    <row r="842" spans="1:41" x14ac:dyDescent="0.25">
      <c r="A842" s="1" t="s">
        <v>1062</v>
      </c>
      <c r="B842" s="1" t="s">
        <v>21</v>
      </c>
      <c r="C842" s="1" t="s">
        <v>3981</v>
      </c>
      <c r="D842" s="1" t="s">
        <v>1282</v>
      </c>
      <c r="E842" s="16">
        <v>204002000000</v>
      </c>
      <c r="F842" s="16" t="s">
        <v>1005</v>
      </c>
      <c r="G842" s="8" t="s">
        <v>201</v>
      </c>
      <c r="H842" s="1">
        <v>2</v>
      </c>
      <c r="I842" s="1" t="s">
        <v>1351</v>
      </c>
      <c r="J842" s="1">
        <v>202</v>
      </c>
      <c r="K842" s="1" t="s">
        <v>1352</v>
      </c>
      <c r="L842" s="1">
        <v>61001002001</v>
      </c>
      <c r="M842" s="1" t="s">
        <v>1363</v>
      </c>
      <c r="N842" s="8">
        <v>2009</v>
      </c>
      <c r="O842" s="8">
        <v>195.3</v>
      </c>
      <c r="P842" s="8" t="s">
        <v>4009</v>
      </c>
      <c r="Q8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2" s="8" t="s">
        <v>3910</v>
      </c>
      <c r="S842" s="8" t="s">
        <v>2378</v>
      </c>
      <c r="T842" s="8" t="s">
        <v>1382</v>
      </c>
      <c r="U842" s="18"/>
      <c r="V842" s="1" t="s">
        <v>2590</v>
      </c>
      <c r="W842" s="8" t="s">
        <v>2628</v>
      </c>
      <c r="X842" s="19" t="s">
        <v>2842</v>
      </c>
      <c r="AA842" s="20">
        <v>4340663.05</v>
      </c>
      <c r="AB842" s="12">
        <f t="shared" si="13"/>
        <v>26725.06</v>
      </c>
      <c r="AC842" s="17">
        <f>ROUND(1.65586^(2*EXP(-((Таблица1[[#This Row],[Площадь, кв.м]]/200)^2))-1),4)</f>
        <v>0.89080000000000004</v>
      </c>
      <c r="AD8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42" s="21">
        <v>1</v>
      </c>
      <c r="AG8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23568.616600000001</v>
      </c>
      <c r="AH842" s="34">
        <f>ROUND(Таблица1[[#This Row],[УПКС]]*Таблица1[[#This Row],[Площадь, кв.м]],2)</f>
        <v>4602950.82</v>
      </c>
      <c r="AI842" s="14">
        <f>Таблица1[[#This Row],[Кадастровая стоимость, руб]]/Таблица1[[#This Row],[Действ. КС]]</f>
        <v>1.0604257384133975</v>
      </c>
      <c r="AJ842" s="20" t="s">
        <v>3996</v>
      </c>
      <c r="AK842" s="20" t="s">
        <v>3997</v>
      </c>
      <c r="AL842" s="20" t="s">
        <v>3998</v>
      </c>
      <c r="AM842" s="8" t="s">
        <v>3984</v>
      </c>
      <c r="AN842" s="8" t="s">
        <v>4036</v>
      </c>
      <c r="AO842" s="46" t="s">
        <v>4013</v>
      </c>
    </row>
    <row r="843" spans="1:41" x14ac:dyDescent="0.25">
      <c r="A843" s="1" t="s">
        <v>200</v>
      </c>
      <c r="B843" s="1" t="s">
        <v>201</v>
      </c>
      <c r="C843" s="1" t="s">
        <v>3981</v>
      </c>
      <c r="D843" s="1" t="s">
        <v>1282</v>
      </c>
      <c r="E843" s="16">
        <v>204002000000</v>
      </c>
      <c r="F843" s="16" t="s">
        <v>1005</v>
      </c>
      <c r="G843" s="8" t="s">
        <v>201</v>
      </c>
      <c r="H843" s="1">
        <v>2</v>
      </c>
      <c r="I843" s="1" t="s">
        <v>1351</v>
      </c>
      <c r="J843" s="1">
        <v>202</v>
      </c>
      <c r="K843" s="1" t="s">
        <v>1352</v>
      </c>
      <c r="L843" s="1">
        <v>61001006003</v>
      </c>
      <c r="M843" s="1" t="s">
        <v>1361</v>
      </c>
      <c r="N843" s="8">
        <v>1995</v>
      </c>
      <c r="O843" s="8">
        <v>120.1</v>
      </c>
      <c r="P843" s="8" t="s">
        <v>4009</v>
      </c>
      <c r="Q8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3" s="8" t="s">
        <v>3910</v>
      </c>
      <c r="S843" s="8" t="s">
        <v>1554</v>
      </c>
      <c r="T843" s="8" t="s">
        <v>1382</v>
      </c>
      <c r="U843" s="18"/>
      <c r="V843" s="1" t="s">
        <v>2590</v>
      </c>
      <c r="W843" s="8" t="s">
        <v>2628</v>
      </c>
      <c r="X843" s="19" t="s">
        <v>2765</v>
      </c>
      <c r="Y843" s="8" t="s">
        <v>2586</v>
      </c>
      <c r="Z843" s="8" t="s">
        <v>2935</v>
      </c>
      <c r="AA843" s="20">
        <v>6113425.9900000002</v>
      </c>
      <c r="AB843" s="12">
        <f t="shared" si="13"/>
        <v>26725.06</v>
      </c>
      <c r="AC843" s="17">
        <f>ROUND(1.65586^(2*EXP(-((Таблица1[[#This Row],[Площадь, кв.м]]/200)^2))-1),4)</f>
        <v>1.2201</v>
      </c>
      <c r="AD8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843" s="21">
        <v>1</v>
      </c>
      <c r="AG8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28368.303800000002</v>
      </c>
      <c r="AH843" s="34">
        <f>ROUND(Таблица1[[#This Row],[УПКС]]*Таблица1[[#This Row],[Площадь, кв.м]],2)</f>
        <v>3407033.29</v>
      </c>
      <c r="AI843" s="14">
        <f>Таблица1[[#This Row],[Кадастровая стоимость, руб]]/Таблица1[[#This Row],[Действ. КС]]</f>
        <v>0.55730343273526728</v>
      </c>
      <c r="AJ843" s="20" t="s">
        <v>3996</v>
      </c>
      <c r="AK843" s="20" t="s">
        <v>3997</v>
      </c>
      <c r="AL843" s="20" t="s">
        <v>3998</v>
      </c>
      <c r="AM843" s="8" t="s">
        <v>3984</v>
      </c>
      <c r="AN843" s="8" t="s">
        <v>4036</v>
      </c>
      <c r="AO843" s="46" t="s">
        <v>4013</v>
      </c>
    </row>
    <row r="844" spans="1:41" x14ac:dyDescent="0.25">
      <c r="A844" s="1" t="s">
        <v>761</v>
      </c>
      <c r="B844" s="1" t="s">
        <v>17</v>
      </c>
      <c r="C844" s="1" t="s">
        <v>3981</v>
      </c>
      <c r="D844" s="1" t="s">
        <v>1282</v>
      </c>
      <c r="E844" s="16">
        <v>204002000000</v>
      </c>
      <c r="F844" s="16" t="s">
        <v>1005</v>
      </c>
      <c r="G844" s="8" t="s">
        <v>201</v>
      </c>
      <c r="H844" s="1">
        <v>2</v>
      </c>
      <c r="I844" s="1" t="s">
        <v>1351</v>
      </c>
      <c r="J844" s="1">
        <v>202</v>
      </c>
      <c r="K844" s="1" t="s">
        <v>1352</v>
      </c>
      <c r="L844" s="1">
        <v>61001002001</v>
      </c>
      <c r="M844" s="1" t="s">
        <v>1363</v>
      </c>
      <c r="N844" s="8">
        <v>1958</v>
      </c>
      <c r="O844" s="8">
        <v>73.3</v>
      </c>
      <c r="P844" s="8" t="s">
        <v>4009</v>
      </c>
      <c r="Q8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4" s="8" t="s">
        <v>3910</v>
      </c>
      <c r="S844" s="8" t="s">
        <v>2089</v>
      </c>
      <c r="T844" s="8" t="s">
        <v>1382</v>
      </c>
      <c r="U844" s="18"/>
      <c r="V844" s="1" t="s">
        <v>2590</v>
      </c>
      <c r="W844" s="8" t="s">
        <v>2628</v>
      </c>
      <c r="X844" s="19" t="s">
        <v>2709</v>
      </c>
      <c r="AA844" s="20">
        <v>534299.30000000005</v>
      </c>
      <c r="AB844" s="12">
        <f t="shared" si="13"/>
        <v>26725.06</v>
      </c>
      <c r="AC844" s="17">
        <f>ROUND(1.65586^(2*EXP(-((Таблица1[[#This Row],[Площадь, кв.м]]/200)^2))-1),4)</f>
        <v>1.4587000000000001</v>
      </c>
      <c r="AD8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844" s="21">
        <v>1</v>
      </c>
      <c r="AG8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13254.507299999999</v>
      </c>
      <c r="AH844" s="34">
        <f>ROUND(Таблица1[[#This Row],[УПКС]]*Таблица1[[#This Row],[Площадь, кв.м]],2)</f>
        <v>971555.39</v>
      </c>
      <c r="AI844" s="14">
        <f>Таблица1[[#This Row],[Кадастровая стоимость, руб]]/Таблица1[[#This Row],[Действ. КС]]</f>
        <v>1.8183729419072792</v>
      </c>
      <c r="AJ844" s="20" t="s">
        <v>3996</v>
      </c>
      <c r="AK844" s="20" t="s">
        <v>3997</v>
      </c>
      <c r="AL844" s="20" t="s">
        <v>3998</v>
      </c>
      <c r="AM844" s="8" t="s">
        <v>3984</v>
      </c>
      <c r="AN844" s="8" t="s">
        <v>4036</v>
      </c>
      <c r="AO844" s="46" t="s">
        <v>4013</v>
      </c>
    </row>
    <row r="845" spans="1:41" x14ac:dyDescent="0.25">
      <c r="A845" s="1" t="s">
        <v>941</v>
      </c>
      <c r="B845" s="1" t="s">
        <v>21</v>
      </c>
      <c r="C845" s="1" t="s">
        <v>3981</v>
      </c>
      <c r="D845" s="1" t="s">
        <v>1282</v>
      </c>
      <c r="E845" s="16">
        <v>204002000000</v>
      </c>
      <c r="F845" s="16" t="s">
        <v>1005</v>
      </c>
      <c r="G845" s="8" t="s">
        <v>201</v>
      </c>
      <c r="H845" s="1">
        <v>2</v>
      </c>
      <c r="I845" s="1" t="s">
        <v>1351</v>
      </c>
      <c r="J845" s="1">
        <v>202</v>
      </c>
      <c r="K845" s="1" t="s">
        <v>1352</v>
      </c>
      <c r="L845" s="1">
        <v>61001002001</v>
      </c>
      <c r="M845" s="1" t="s">
        <v>1363</v>
      </c>
      <c r="N845" s="8">
        <v>2008</v>
      </c>
      <c r="O845" s="8">
        <v>112.8</v>
      </c>
      <c r="P845" s="8" t="s">
        <v>4009</v>
      </c>
      <c r="Q8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5" s="8" t="s">
        <v>3910</v>
      </c>
      <c r="S845" s="8" t="s">
        <v>2260</v>
      </c>
      <c r="T845" s="8" t="s">
        <v>1382</v>
      </c>
      <c r="U845" s="18"/>
      <c r="V845" s="1" t="s">
        <v>2590</v>
      </c>
      <c r="W845" s="8" t="s">
        <v>2628</v>
      </c>
      <c r="X845" s="19" t="s">
        <v>2875</v>
      </c>
      <c r="AA845" s="20">
        <v>2438317.08</v>
      </c>
      <c r="AB845" s="12">
        <f t="shared" si="13"/>
        <v>26725.06</v>
      </c>
      <c r="AC845" s="17">
        <f>ROUND(1.65586^(2*EXP(-((Таблица1[[#This Row],[Площадь, кв.м]]/200)^2))-1),4)</f>
        <v>1.258</v>
      </c>
      <c r="AD8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845" s="21">
        <v>1</v>
      </c>
      <c r="AG8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32947.722999999998</v>
      </c>
      <c r="AH845" s="34">
        <f>ROUND(Таблица1[[#This Row],[УПКС]]*Таблица1[[#This Row],[Площадь, кв.м]],2)</f>
        <v>3716503.15</v>
      </c>
      <c r="AI845" s="14">
        <f>Таблица1[[#This Row],[Кадастровая стоимость, руб]]/Таблица1[[#This Row],[Действ. КС]]</f>
        <v>1.5242083076414328</v>
      </c>
      <c r="AJ845" s="20" t="s">
        <v>3996</v>
      </c>
      <c r="AK845" s="20" t="s">
        <v>3997</v>
      </c>
      <c r="AL845" s="20" t="s">
        <v>3998</v>
      </c>
      <c r="AM845" s="8" t="s">
        <v>3984</v>
      </c>
      <c r="AN845" s="8" t="s">
        <v>4036</v>
      </c>
      <c r="AO845" s="46" t="s">
        <v>4013</v>
      </c>
    </row>
    <row r="846" spans="1:41" x14ac:dyDescent="0.25">
      <c r="A846" s="1" t="s">
        <v>651</v>
      </c>
      <c r="B846" s="1" t="s">
        <v>17</v>
      </c>
      <c r="C846" s="1" t="s">
        <v>3981</v>
      </c>
      <c r="D846" s="1" t="s">
        <v>1282</v>
      </c>
      <c r="E846" s="16">
        <v>204002000000</v>
      </c>
      <c r="F846" s="16" t="s">
        <v>1005</v>
      </c>
      <c r="G846" s="8" t="s">
        <v>201</v>
      </c>
      <c r="H846" s="1">
        <v>2</v>
      </c>
      <c r="I846" s="1" t="s">
        <v>1351</v>
      </c>
      <c r="J846" s="1">
        <v>202</v>
      </c>
      <c r="K846" s="1" t="s">
        <v>1352</v>
      </c>
      <c r="L846" s="1">
        <v>61001002001</v>
      </c>
      <c r="M846" s="1" t="s">
        <v>1363</v>
      </c>
      <c r="N846" s="8">
        <v>1963</v>
      </c>
      <c r="O846" s="8">
        <v>58</v>
      </c>
      <c r="P846" s="8" t="s">
        <v>4009</v>
      </c>
      <c r="Q8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6" s="8" t="s">
        <v>3910</v>
      </c>
      <c r="S846" s="8" t="s">
        <v>1984</v>
      </c>
      <c r="T846" s="8" t="s">
        <v>1382</v>
      </c>
      <c r="U846" s="18"/>
      <c r="V846" s="1" t="s">
        <v>2590</v>
      </c>
      <c r="W846" s="8" t="s">
        <v>2628</v>
      </c>
      <c r="X846" s="19" t="s">
        <v>2692</v>
      </c>
      <c r="AA846" s="20">
        <v>485947.52</v>
      </c>
      <c r="AB846" s="12">
        <f t="shared" si="13"/>
        <v>26725.06</v>
      </c>
      <c r="AC846" s="17">
        <f>ROUND(1.65586^(2*EXP(-((Таблица1[[#This Row],[Площадь, кв.м]]/200)^2))-1),4)</f>
        <v>1.5265</v>
      </c>
      <c r="AD8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846" s="21">
        <v>1</v>
      </c>
      <c r="AG8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14686.4895</v>
      </c>
      <c r="AH846" s="34">
        <f>ROUND(Таблица1[[#This Row],[УПКС]]*Таблица1[[#This Row],[Площадь, кв.м]],2)</f>
        <v>851816.39</v>
      </c>
      <c r="AI846" s="14">
        <f>Таблица1[[#This Row],[Кадастровая стоимость, руб]]/Таблица1[[#This Row],[Действ. КС]]</f>
        <v>1.7528979055186864</v>
      </c>
      <c r="AJ846" s="20" t="s">
        <v>3996</v>
      </c>
      <c r="AK846" s="20" t="s">
        <v>3997</v>
      </c>
      <c r="AL846" s="20" t="s">
        <v>3998</v>
      </c>
      <c r="AM846" s="8" t="s">
        <v>3984</v>
      </c>
      <c r="AN846" s="8" t="s">
        <v>4036</v>
      </c>
      <c r="AO846" s="46" t="s">
        <v>4013</v>
      </c>
    </row>
    <row r="847" spans="1:41" x14ac:dyDescent="0.25">
      <c r="A847" s="1" t="s">
        <v>914</v>
      </c>
      <c r="B847" s="1" t="s">
        <v>17</v>
      </c>
      <c r="C847" s="1" t="s">
        <v>3981</v>
      </c>
      <c r="D847" s="1" t="s">
        <v>1282</v>
      </c>
      <c r="E847" s="16">
        <v>204002000000</v>
      </c>
      <c r="F847" s="16" t="s">
        <v>1005</v>
      </c>
      <c r="G847" s="8" t="s">
        <v>201</v>
      </c>
      <c r="H847" s="1">
        <v>2</v>
      </c>
      <c r="I847" s="1" t="s">
        <v>1351</v>
      </c>
      <c r="J847" s="1">
        <v>202</v>
      </c>
      <c r="K847" s="1" t="s">
        <v>1352</v>
      </c>
      <c r="L847" s="1">
        <v>61001002001</v>
      </c>
      <c r="M847" s="1" t="s">
        <v>1363</v>
      </c>
      <c r="N847" s="8">
        <v>1964</v>
      </c>
      <c r="O847" s="8">
        <v>104.6</v>
      </c>
      <c r="P847" s="8" t="s">
        <v>4009</v>
      </c>
      <c r="Q8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7" s="8" t="s">
        <v>3910</v>
      </c>
      <c r="S847" s="8" t="s">
        <v>2233</v>
      </c>
      <c r="T847" s="8" t="s">
        <v>1382</v>
      </c>
      <c r="U847" s="18"/>
      <c r="V847" s="1" t="s">
        <v>2590</v>
      </c>
      <c r="W847" s="8" t="s">
        <v>2628</v>
      </c>
      <c r="X847" s="19" t="s">
        <v>2722</v>
      </c>
      <c r="AA847" s="20">
        <v>753687.84</v>
      </c>
      <c r="AB847" s="12">
        <f t="shared" si="13"/>
        <v>26725.06</v>
      </c>
      <c r="AC847" s="17">
        <f>ROUND(1.65586^(2*EXP(-((Таблица1[[#This Row],[Площадь, кв.м]]/200)^2))-1),4)</f>
        <v>1.3008</v>
      </c>
      <c r="AD8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847" s="21">
        <v>1</v>
      </c>
      <c r="AG8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12862.664500000001</v>
      </c>
      <c r="AH847" s="34">
        <f>ROUND(Таблица1[[#This Row],[УПКС]]*Таблица1[[#This Row],[Площадь, кв.м]],2)</f>
        <v>1345434.71</v>
      </c>
      <c r="AI847" s="14">
        <f>Таблица1[[#This Row],[Кадастровая стоимость, руб]]/Таблица1[[#This Row],[Действ. КС]]</f>
        <v>1.785135222561107</v>
      </c>
      <c r="AJ847" s="20" t="s">
        <v>3996</v>
      </c>
      <c r="AK847" s="20" t="s">
        <v>3997</v>
      </c>
      <c r="AL847" s="20" t="s">
        <v>3998</v>
      </c>
      <c r="AM847" s="8" t="s">
        <v>3984</v>
      </c>
      <c r="AN847" s="8" t="s">
        <v>4036</v>
      </c>
      <c r="AO847" s="46" t="s">
        <v>4013</v>
      </c>
    </row>
    <row r="848" spans="1:41" x14ac:dyDescent="0.25">
      <c r="A848" s="1" t="s">
        <v>543</v>
      </c>
      <c r="B848" s="1" t="s">
        <v>21</v>
      </c>
      <c r="C848" s="1" t="s">
        <v>3981</v>
      </c>
      <c r="D848" s="1" t="s">
        <v>1282</v>
      </c>
      <c r="E848" s="16">
        <v>204002000000</v>
      </c>
      <c r="F848" s="16" t="s">
        <v>1005</v>
      </c>
      <c r="G848" s="8" t="s">
        <v>201</v>
      </c>
      <c r="H848" s="1">
        <v>2</v>
      </c>
      <c r="I848" s="1" t="s">
        <v>1351</v>
      </c>
      <c r="J848" s="1">
        <v>202</v>
      </c>
      <c r="K848" s="1" t="s">
        <v>1352</v>
      </c>
      <c r="L848" s="1">
        <v>61001002001</v>
      </c>
      <c r="M848" s="1" t="s">
        <v>1363</v>
      </c>
      <c r="N848" s="8">
        <v>1975</v>
      </c>
      <c r="O848" s="8">
        <v>42.5</v>
      </c>
      <c r="P848" s="8" t="s">
        <v>4009</v>
      </c>
      <c r="Q8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8" s="8" t="s">
        <v>3910</v>
      </c>
      <c r="S848" s="8" t="s">
        <v>1881</v>
      </c>
      <c r="T848" s="8" t="s">
        <v>1382</v>
      </c>
      <c r="U848" s="18"/>
      <c r="V848" s="1" t="s">
        <v>2590</v>
      </c>
      <c r="W848" s="8" t="s">
        <v>2628</v>
      </c>
      <c r="X848" s="19" t="s">
        <v>2854</v>
      </c>
      <c r="AA848" s="20">
        <v>356011.08</v>
      </c>
      <c r="AB848" s="12">
        <f t="shared" si="13"/>
        <v>26725.06</v>
      </c>
      <c r="AC848" s="17">
        <f>ROUND(1.65586^(2*EXP(-((Таблица1[[#This Row],[Площадь, кв.м]]/200)^2))-1),4)</f>
        <v>1.5837000000000001</v>
      </c>
      <c r="AD8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</v>
      </c>
      <c r="AF848" s="21">
        <v>1</v>
      </c>
      <c r="AG8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21162.238799999999</v>
      </c>
      <c r="AH848" s="34">
        <f>ROUND(Таблица1[[#This Row],[УПКС]]*Таблица1[[#This Row],[Площадь, кв.м]],2)</f>
        <v>899395.15</v>
      </c>
      <c r="AI848" s="14">
        <f>Таблица1[[#This Row],[Кадастровая стоимость, руб]]/Таблица1[[#This Row],[Действ. КС]]</f>
        <v>2.5263122428661489</v>
      </c>
      <c r="AJ848" s="20" t="s">
        <v>3996</v>
      </c>
      <c r="AK848" s="20" t="s">
        <v>3997</v>
      </c>
      <c r="AL848" s="20" t="s">
        <v>3998</v>
      </c>
      <c r="AM848" s="8" t="s">
        <v>3984</v>
      </c>
      <c r="AN848" s="8" t="s">
        <v>4036</v>
      </c>
      <c r="AO848" s="46" t="s">
        <v>4013</v>
      </c>
    </row>
    <row r="849" spans="1:41" x14ac:dyDescent="0.25">
      <c r="A849" s="1" t="s">
        <v>593</v>
      </c>
      <c r="B849" s="1" t="s">
        <v>17</v>
      </c>
      <c r="C849" s="1" t="s">
        <v>3981</v>
      </c>
      <c r="D849" s="1" t="s">
        <v>1282</v>
      </c>
      <c r="E849" s="16">
        <v>204002000000</v>
      </c>
      <c r="F849" s="16" t="s">
        <v>1005</v>
      </c>
      <c r="G849" s="8" t="s">
        <v>201</v>
      </c>
      <c r="H849" s="1">
        <v>2</v>
      </c>
      <c r="I849" s="1" t="s">
        <v>1351</v>
      </c>
      <c r="J849" s="1">
        <v>202</v>
      </c>
      <c r="K849" s="1" t="s">
        <v>1352</v>
      </c>
      <c r="L849" s="1">
        <v>61001002001</v>
      </c>
      <c r="M849" s="1" t="s">
        <v>1363</v>
      </c>
      <c r="N849" s="8">
        <v>1939</v>
      </c>
      <c r="O849" s="8">
        <v>51.1</v>
      </c>
      <c r="P849" s="8" t="s">
        <v>4009</v>
      </c>
      <c r="Q8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49" s="8" t="s">
        <v>3910</v>
      </c>
      <c r="S849" s="8" t="s">
        <v>1928</v>
      </c>
      <c r="T849" s="8" t="s">
        <v>1382</v>
      </c>
      <c r="U849" s="18"/>
      <c r="V849" s="1" t="s">
        <v>2590</v>
      </c>
      <c r="W849" s="8" t="s">
        <v>2628</v>
      </c>
      <c r="X849" s="19" t="s">
        <v>2864</v>
      </c>
      <c r="AA849" s="20">
        <v>428050.97</v>
      </c>
      <c r="AB849" s="12">
        <f t="shared" si="13"/>
        <v>26725.06</v>
      </c>
      <c r="AC849" s="17">
        <f>ROUND(1.65586^(2*EXP(-((Таблица1[[#This Row],[Площадь, кв.м]]/200)^2))-1),4)</f>
        <v>1.5536000000000001</v>
      </c>
      <c r="AD8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849" s="21">
        <v>1</v>
      </c>
      <c r="AG8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12456.016</v>
      </c>
      <c r="AH849" s="34">
        <f>ROUND(Таблица1[[#This Row],[УПКС]]*Таблица1[[#This Row],[Площадь, кв.м]],2)</f>
        <v>636502.42000000004</v>
      </c>
      <c r="AI849" s="14">
        <f>Таблица1[[#This Row],[Кадастровая стоимость, руб]]/Таблица1[[#This Row],[Действ. КС]]</f>
        <v>1.4869781045000321</v>
      </c>
      <c r="AJ849" s="20" t="s">
        <v>3996</v>
      </c>
      <c r="AK849" s="20" t="s">
        <v>3997</v>
      </c>
      <c r="AL849" s="20" t="s">
        <v>3998</v>
      </c>
      <c r="AM849" s="8" t="s">
        <v>3984</v>
      </c>
      <c r="AN849" s="8" t="s">
        <v>4036</v>
      </c>
      <c r="AO849" s="46" t="s">
        <v>4013</v>
      </c>
    </row>
    <row r="850" spans="1:41" x14ac:dyDescent="0.25">
      <c r="A850" s="1" t="s">
        <v>1097</v>
      </c>
      <c r="B850" s="1" t="s">
        <v>17</v>
      </c>
      <c r="C850" s="1" t="s">
        <v>3981</v>
      </c>
      <c r="D850" s="1" t="s">
        <v>1282</v>
      </c>
      <c r="E850" s="16">
        <v>204002000000</v>
      </c>
      <c r="F850" s="16" t="s">
        <v>1005</v>
      </c>
      <c r="G850" s="8" t="s">
        <v>201</v>
      </c>
      <c r="H850" s="1">
        <v>2</v>
      </c>
      <c r="I850" s="1" t="s">
        <v>1351</v>
      </c>
      <c r="J850" s="1">
        <v>202</v>
      </c>
      <c r="K850" s="1" t="s">
        <v>1352</v>
      </c>
      <c r="L850" s="1">
        <v>61001002002</v>
      </c>
      <c r="M850" s="1" t="s">
        <v>1365</v>
      </c>
      <c r="N850" s="8">
        <v>1941</v>
      </c>
      <c r="O850" s="8">
        <v>13.6</v>
      </c>
      <c r="P850" s="8" t="s">
        <v>4009</v>
      </c>
      <c r="Q8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0" s="8" t="s">
        <v>3910</v>
      </c>
      <c r="S850" s="8" t="s">
        <v>2260</v>
      </c>
      <c r="T850" s="8" t="s">
        <v>1382</v>
      </c>
      <c r="U850" s="18"/>
      <c r="V850" s="1" t="s">
        <v>2590</v>
      </c>
      <c r="W850" s="8" t="s">
        <v>2628</v>
      </c>
      <c r="X850" s="19" t="s">
        <v>2875</v>
      </c>
      <c r="AA850" s="20">
        <v>74446.17</v>
      </c>
      <c r="AB850" s="12">
        <f t="shared" si="13"/>
        <v>26725.06</v>
      </c>
      <c r="AC850" s="17">
        <f>ROUND(1.65586^(2*EXP(-((Таблица1[[#This Row],[Площадь, кв.м]]/200)^2))-1),4)</f>
        <v>1.6482000000000001</v>
      </c>
      <c r="AD8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850" s="21">
        <v>1</v>
      </c>
      <c r="AG8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13214.4732</v>
      </c>
      <c r="AH850" s="34">
        <f>ROUND(Таблица1[[#This Row],[УПКС]]*Таблица1[[#This Row],[Площадь, кв.м]],2)</f>
        <v>179716.84</v>
      </c>
      <c r="AI850" s="14">
        <f>Таблица1[[#This Row],[Кадастровая стоимость, руб]]/Таблица1[[#This Row],[Действ. КС]]</f>
        <v>2.4140508504332727</v>
      </c>
      <c r="AJ850" s="20" t="s">
        <v>3996</v>
      </c>
      <c r="AK850" s="20" t="s">
        <v>3997</v>
      </c>
      <c r="AL850" s="20" t="s">
        <v>3998</v>
      </c>
      <c r="AM850" s="8" t="s">
        <v>3984</v>
      </c>
      <c r="AN850" s="8" t="s">
        <v>4036</v>
      </c>
      <c r="AO850" s="46" t="s">
        <v>4013</v>
      </c>
    </row>
    <row r="851" spans="1:41" x14ac:dyDescent="0.25">
      <c r="A851" s="1" t="s">
        <v>490</v>
      </c>
      <c r="B851" s="1" t="s">
        <v>471</v>
      </c>
      <c r="C851" s="1" t="s">
        <v>3981</v>
      </c>
      <c r="D851" s="1" t="s">
        <v>1282</v>
      </c>
      <c r="E851" s="16">
        <v>204002000000</v>
      </c>
      <c r="F851" s="16" t="s">
        <v>1005</v>
      </c>
      <c r="G851" s="8" t="s">
        <v>201</v>
      </c>
      <c r="H851" s="1">
        <v>2</v>
      </c>
      <c r="I851" s="1" t="s">
        <v>1351</v>
      </c>
      <c r="J851" s="1">
        <v>202</v>
      </c>
      <c r="K851" s="1" t="s">
        <v>1352</v>
      </c>
      <c r="L851" s="1">
        <v>61001002001</v>
      </c>
      <c r="M851" s="1" t="s">
        <v>1363</v>
      </c>
      <c r="N851" s="8">
        <v>1933</v>
      </c>
      <c r="O851" s="8">
        <v>30.4</v>
      </c>
      <c r="P851" s="8" t="s">
        <v>4009</v>
      </c>
      <c r="Q8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1" s="8" t="s">
        <v>3910</v>
      </c>
      <c r="S851" s="8" t="s">
        <v>1831</v>
      </c>
      <c r="T851" s="8" t="s">
        <v>1382</v>
      </c>
      <c r="U851" s="18"/>
      <c r="V851" s="1" t="s">
        <v>2590</v>
      </c>
      <c r="W851" s="8" t="s">
        <v>2628</v>
      </c>
      <c r="X851" s="19" t="s">
        <v>2820</v>
      </c>
      <c r="AA851" s="20">
        <v>295397.05</v>
      </c>
      <c r="AB851" s="12">
        <f t="shared" si="13"/>
        <v>26725.06</v>
      </c>
      <c r="AC851" s="17">
        <f>ROUND(1.65586^(2*EXP(-((Таблица1[[#This Row],[Площадь, кв.м]]/200)^2))-1),4)</f>
        <v>1.6182000000000001</v>
      </c>
      <c r="AD8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851" s="21">
        <v>1</v>
      </c>
      <c r="AG8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12973.9476</v>
      </c>
      <c r="AH851" s="34">
        <f>ROUND(Таблица1[[#This Row],[УПКС]]*Таблица1[[#This Row],[Площадь, кв.м]],2)</f>
        <v>394408.01</v>
      </c>
      <c r="AI851" s="14">
        <f>Таблица1[[#This Row],[Кадастровая стоимость, руб]]/Таблица1[[#This Row],[Действ. КС]]</f>
        <v>1.3351792443424877</v>
      </c>
      <c r="AJ851" s="20" t="s">
        <v>3996</v>
      </c>
      <c r="AK851" s="20" t="s">
        <v>3997</v>
      </c>
      <c r="AL851" s="20" t="s">
        <v>3998</v>
      </c>
      <c r="AM851" s="8" t="s">
        <v>3984</v>
      </c>
      <c r="AN851" s="8" t="s">
        <v>4036</v>
      </c>
      <c r="AO851" s="46" t="s">
        <v>4013</v>
      </c>
    </row>
    <row r="852" spans="1:41" x14ac:dyDescent="0.25">
      <c r="A852" s="1" t="s">
        <v>1076</v>
      </c>
      <c r="B852" s="1" t="s">
        <v>17</v>
      </c>
      <c r="C852" s="1" t="s">
        <v>3981</v>
      </c>
      <c r="D852" s="1" t="s">
        <v>1282</v>
      </c>
      <c r="E852" s="16">
        <v>204002000000</v>
      </c>
      <c r="F852" s="16" t="s">
        <v>1005</v>
      </c>
      <c r="G852" s="8" t="s">
        <v>201</v>
      </c>
      <c r="H852" s="1">
        <v>2</v>
      </c>
      <c r="I852" s="1" t="s">
        <v>1351</v>
      </c>
      <c r="J852" s="1">
        <v>202</v>
      </c>
      <c r="K852" s="1" t="s">
        <v>1352</v>
      </c>
      <c r="L852" s="1">
        <v>61001002001</v>
      </c>
      <c r="M852" s="1" t="s">
        <v>1363</v>
      </c>
      <c r="N852" s="8">
        <v>1992</v>
      </c>
      <c r="O852" s="8">
        <v>216.6</v>
      </c>
      <c r="P852" s="8" t="s">
        <v>4009</v>
      </c>
      <c r="Q8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2" s="8" t="s">
        <v>3910</v>
      </c>
      <c r="S852" s="8" t="s">
        <v>2391</v>
      </c>
      <c r="T852" s="8" t="s">
        <v>1382</v>
      </c>
      <c r="U852" s="18"/>
      <c r="V852" s="1" t="s">
        <v>2590</v>
      </c>
      <c r="W852" s="8" t="s">
        <v>2628</v>
      </c>
      <c r="X852" s="19" t="s">
        <v>2871</v>
      </c>
      <c r="AA852" s="20">
        <v>2602199.29</v>
      </c>
      <c r="AB852" s="12">
        <f t="shared" si="13"/>
        <v>26725.06</v>
      </c>
      <c r="AC852" s="17">
        <f>ROUND(1.65586^(2*EXP(-((Таблица1[[#This Row],[Площадь, кв.м]]/200)^2))-1),4)</f>
        <v>0.82520000000000004</v>
      </c>
      <c r="AD8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852" s="21">
        <v>1</v>
      </c>
      <c r="AG8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18304.421200000001</v>
      </c>
      <c r="AH852" s="34">
        <f>ROUND(Таблица1[[#This Row],[УПКС]]*Таблица1[[#This Row],[Площадь, кв.м]],2)</f>
        <v>3964737.63</v>
      </c>
      <c r="AI852" s="14">
        <f>Таблица1[[#This Row],[Кадастровая стоимость, руб]]/Таблица1[[#This Row],[Действ. КС]]</f>
        <v>1.5236102958125086</v>
      </c>
      <c r="AJ852" s="20" t="s">
        <v>3996</v>
      </c>
      <c r="AK852" s="20" t="s">
        <v>3997</v>
      </c>
      <c r="AL852" s="20" t="s">
        <v>3998</v>
      </c>
      <c r="AM852" s="8" t="s">
        <v>3984</v>
      </c>
      <c r="AN852" s="8" t="s">
        <v>4036</v>
      </c>
      <c r="AO852" s="46" t="s">
        <v>4013</v>
      </c>
    </row>
    <row r="853" spans="1:41" x14ac:dyDescent="0.25">
      <c r="A853" s="1" t="s">
        <v>784</v>
      </c>
      <c r="B853" s="1" t="s">
        <v>17</v>
      </c>
      <c r="C853" s="1" t="s">
        <v>3981</v>
      </c>
      <c r="D853" s="1" t="s">
        <v>1282</v>
      </c>
      <c r="E853" s="16">
        <v>204002000000</v>
      </c>
      <c r="F853" s="16" t="s">
        <v>1005</v>
      </c>
      <c r="G853" s="8" t="s">
        <v>201</v>
      </c>
      <c r="H853" s="1">
        <v>2</v>
      </c>
      <c r="I853" s="1" t="s">
        <v>1351</v>
      </c>
      <c r="J853" s="1">
        <v>202</v>
      </c>
      <c r="K853" s="1" t="s">
        <v>1352</v>
      </c>
      <c r="L853" s="1">
        <v>61001002001</v>
      </c>
      <c r="M853" s="1" t="s">
        <v>1363</v>
      </c>
      <c r="N853" s="8">
        <v>1969</v>
      </c>
      <c r="O853" s="8">
        <v>76.5</v>
      </c>
      <c r="P853" s="8" t="s">
        <v>4009</v>
      </c>
      <c r="Q8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3" s="8" t="s">
        <v>3910</v>
      </c>
      <c r="S853" s="8" t="s">
        <v>2111</v>
      </c>
      <c r="T853" s="8" t="s">
        <v>1382</v>
      </c>
      <c r="U853" s="18"/>
      <c r="V853" s="1" t="s">
        <v>2590</v>
      </c>
      <c r="W853" s="8" t="s">
        <v>2628</v>
      </c>
      <c r="X853" s="19" t="s">
        <v>2739</v>
      </c>
      <c r="AA853" s="20">
        <v>557624.78</v>
      </c>
      <c r="AB853" s="12">
        <f t="shared" si="13"/>
        <v>26725.06</v>
      </c>
      <c r="AC853" s="17">
        <f>ROUND(1.65586^(2*EXP(-((Таблица1[[#This Row],[Площадь, кв.м]]/200)^2))-1),4)</f>
        <v>1.4435</v>
      </c>
      <c r="AD8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0.39</v>
      </c>
      <c r="AF853" s="21">
        <v>1</v>
      </c>
      <c r="AG8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15045.2734</v>
      </c>
      <c r="AH853" s="34">
        <f>ROUND(Таблица1[[#This Row],[УПКС]]*Таблица1[[#This Row],[Площадь, кв.м]],2)</f>
        <v>1150963.42</v>
      </c>
      <c r="AI853" s="14">
        <f>Таблица1[[#This Row],[Кадастровая стоимость, руб]]/Таблица1[[#This Row],[Действ. КС]]</f>
        <v>2.0640464005204358</v>
      </c>
      <c r="AJ853" s="20" t="s">
        <v>3996</v>
      </c>
      <c r="AK853" s="20" t="s">
        <v>3997</v>
      </c>
      <c r="AL853" s="20" t="s">
        <v>3998</v>
      </c>
      <c r="AM853" s="8" t="s">
        <v>3984</v>
      </c>
      <c r="AN853" s="8" t="s">
        <v>4036</v>
      </c>
      <c r="AO853" s="46" t="s">
        <v>4013</v>
      </c>
    </row>
    <row r="854" spans="1:41" x14ac:dyDescent="0.25">
      <c r="A854" s="1" t="s">
        <v>523</v>
      </c>
      <c r="B854" s="1" t="s">
        <v>17</v>
      </c>
      <c r="C854" s="1" t="s">
        <v>3981</v>
      </c>
      <c r="D854" s="1" t="s">
        <v>1282</v>
      </c>
      <c r="E854" s="16">
        <v>204002000000</v>
      </c>
      <c r="F854" s="16" t="s">
        <v>1005</v>
      </c>
      <c r="G854" s="8" t="s">
        <v>201</v>
      </c>
      <c r="H854" s="1">
        <v>2</v>
      </c>
      <c r="I854" s="1" t="s">
        <v>1351</v>
      </c>
      <c r="J854" s="1">
        <v>202</v>
      </c>
      <c r="K854" s="1" t="s">
        <v>1352</v>
      </c>
      <c r="L854" s="1">
        <v>61001002001</v>
      </c>
      <c r="M854" s="1" t="s">
        <v>1363</v>
      </c>
      <c r="N854" s="8">
        <v>1958</v>
      </c>
      <c r="O854" s="8">
        <v>38.9</v>
      </c>
      <c r="P854" s="8" t="s">
        <v>4009</v>
      </c>
      <c r="Q8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4" s="8" t="s">
        <v>3910</v>
      </c>
      <c r="S854" s="8" t="s">
        <v>1863</v>
      </c>
      <c r="T854" s="8" t="s">
        <v>1382</v>
      </c>
      <c r="U854" s="18"/>
      <c r="V854" s="1" t="s">
        <v>2590</v>
      </c>
      <c r="W854" s="8" t="s">
        <v>2628</v>
      </c>
      <c r="X854" s="19" t="s">
        <v>2849</v>
      </c>
      <c r="AA854" s="20">
        <v>325854.84999999998</v>
      </c>
      <c r="AB854" s="12">
        <f t="shared" si="13"/>
        <v>26725.06</v>
      </c>
      <c r="AC854" s="17">
        <f>ROUND(1.65586^(2*EXP(-((Таблица1[[#This Row],[Площадь, кв.м]]/200)^2))-1),4)</f>
        <v>1.595</v>
      </c>
      <c r="AD8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854" s="21">
        <v>1</v>
      </c>
      <c r="AG8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14493</v>
      </c>
      <c r="AH854" s="34">
        <f>ROUND(Таблица1[[#This Row],[УПКС]]*Таблица1[[#This Row],[Площадь, кв.м]],2)</f>
        <v>563777.69999999995</v>
      </c>
      <c r="AI854" s="14">
        <f>Таблица1[[#This Row],[Кадастровая стоимость, руб]]/Таблица1[[#This Row],[Действ. КС]]</f>
        <v>1.7301497890855391</v>
      </c>
      <c r="AJ854" s="20" t="s">
        <v>3996</v>
      </c>
      <c r="AK854" s="20" t="s">
        <v>3997</v>
      </c>
      <c r="AL854" s="20" t="s">
        <v>3998</v>
      </c>
      <c r="AM854" s="8" t="s">
        <v>3984</v>
      </c>
      <c r="AN854" s="8" t="s">
        <v>4036</v>
      </c>
      <c r="AO854" s="46" t="s">
        <v>4013</v>
      </c>
    </row>
    <row r="855" spans="1:41" x14ac:dyDescent="0.25">
      <c r="A855" s="1" t="s">
        <v>731</v>
      </c>
      <c r="B855" s="1" t="s">
        <v>17</v>
      </c>
      <c r="C855" s="1" t="s">
        <v>3981</v>
      </c>
      <c r="D855" s="1" t="s">
        <v>1282</v>
      </c>
      <c r="E855" s="16">
        <v>204002000000</v>
      </c>
      <c r="F855" s="16" t="s">
        <v>1005</v>
      </c>
      <c r="G855" s="8" t="s">
        <v>201</v>
      </c>
      <c r="H855" s="1">
        <v>2</v>
      </c>
      <c r="I855" s="1" t="s">
        <v>1351</v>
      </c>
      <c r="J855" s="1">
        <v>202</v>
      </c>
      <c r="K855" s="1" t="s">
        <v>1352</v>
      </c>
      <c r="L855" s="1">
        <v>61001002001</v>
      </c>
      <c r="M855" s="1" t="s">
        <v>1363</v>
      </c>
      <c r="N855" s="8">
        <v>1964</v>
      </c>
      <c r="O855" s="8">
        <v>69.099999999999994</v>
      </c>
      <c r="P855" s="8" t="s">
        <v>4009</v>
      </c>
      <c r="Q8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5" s="8" t="s">
        <v>3910</v>
      </c>
      <c r="S855" s="8" t="s">
        <v>2059</v>
      </c>
      <c r="T855" s="8" t="s">
        <v>1382</v>
      </c>
      <c r="U855" s="18"/>
      <c r="V855" s="1" t="s">
        <v>2590</v>
      </c>
      <c r="W855" s="8" t="s">
        <v>2628</v>
      </c>
      <c r="X855" s="19" t="s">
        <v>2830</v>
      </c>
      <c r="AA855" s="20">
        <v>503684.6</v>
      </c>
      <c r="AB855" s="12">
        <f t="shared" si="13"/>
        <v>26725.06</v>
      </c>
      <c r="AC855" s="17">
        <f>ROUND(1.65586^(2*EXP(-((Таблица1[[#This Row],[Площадь, кв.м]]/200)^2))-1),4)</f>
        <v>1.4782</v>
      </c>
      <c r="AD8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855" s="21">
        <v>1</v>
      </c>
      <c r="AG8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14616.843999999999</v>
      </c>
      <c r="AH855" s="34">
        <f>ROUND(Таблица1[[#This Row],[УПКС]]*Таблица1[[#This Row],[Площадь, кв.м]],2)</f>
        <v>1010023.92</v>
      </c>
      <c r="AI855" s="14">
        <f>Таблица1[[#This Row],[Кадастровая стоимость, руб]]/Таблица1[[#This Row],[Действ. КС]]</f>
        <v>2.005270599895252</v>
      </c>
      <c r="AJ855" s="20" t="s">
        <v>3996</v>
      </c>
      <c r="AK855" s="20" t="s">
        <v>3997</v>
      </c>
      <c r="AL855" s="20" t="s">
        <v>3998</v>
      </c>
      <c r="AM855" s="8" t="s">
        <v>3984</v>
      </c>
      <c r="AN855" s="8" t="s">
        <v>4036</v>
      </c>
      <c r="AO855" s="46" t="s">
        <v>4013</v>
      </c>
    </row>
    <row r="856" spans="1:41" x14ac:dyDescent="0.25">
      <c r="A856" s="1" t="s">
        <v>727</v>
      </c>
      <c r="B856" s="1" t="s">
        <v>56</v>
      </c>
      <c r="C856" s="1" t="s">
        <v>3981</v>
      </c>
      <c r="D856" s="1" t="s">
        <v>1282</v>
      </c>
      <c r="E856" s="16">
        <v>204002000000</v>
      </c>
      <c r="F856" s="16" t="s">
        <v>1005</v>
      </c>
      <c r="G856" s="8" t="s">
        <v>201</v>
      </c>
      <c r="H856" s="1">
        <v>2</v>
      </c>
      <c r="I856" s="1" t="s">
        <v>1351</v>
      </c>
      <c r="J856" s="1">
        <v>202</v>
      </c>
      <c r="K856" s="1" t="s">
        <v>1352</v>
      </c>
      <c r="L856" s="1">
        <v>61001002001</v>
      </c>
      <c r="M856" s="1" t="s">
        <v>1363</v>
      </c>
      <c r="N856" s="8">
        <v>1968</v>
      </c>
      <c r="O856" s="8">
        <v>68.8</v>
      </c>
      <c r="P856" s="8" t="s">
        <v>4009</v>
      </c>
      <c r="Q8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6" s="8" t="s">
        <v>3910</v>
      </c>
      <c r="S856" s="8" t="s">
        <v>2055</v>
      </c>
      <c r="T856" s="8" t="s">
        <v>1382</v>
      </c>
      <c r="U856" s="18"/>
      <c r="V856" s="1" t="s">
        <v>2590</v>
      </c>
      <c r="W856" s="8" t="s">
        <v>2628</v>
      </c>
      <c r="X856" s="19" t="s">
        <v>2801</v>
      </c>
      <c r="AA856" s="20">
        <v>2466094.7200000002</v>
      </c>
      <c r="AB856" s="12">
        <f t="shared" si="13"/>
        <v>26725.06</v>
      </c>
      <c r="AC856" s="17">
        <f>ROUND(1.65586^(2*EXP(-((Таблица1[[#This Row],[Площадь, кв.м]]/200)^2))-1),4)</f>
        <v>1.4796</v>
      </c>
      <c r="AD8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0.39</v>
      </c>
      <c r="AF856" s="21">
        <v>1</v>
      </c>
      <c r="AG8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15421.5355</v>
      </c>
      <c r="AH856" s="34">
        <f>ROUND(Таблица1[[#This Row],[УПКС]]*Таблица1[[#This Row],[Площадь, кв.м]],2)</f>
        <v>1061001.6399999999</v>
      </c>
      <c r="AI856" s="14">
        <f>Таблица1[[#This Row],[Кадастровая стоимость, руб]]/Таблица1[[#This Row],[Действ. КС]]</f>
        <v>0.43023555883530695</v>
      </c>
      <c r="AJ856" s="20" t="s">
        <v>3996</v>
      </c>
      <c r="AK856" s="20" t="s">
        <v>3997</v>
      </c>
      <c r="AL856" s="20" t="s">
        <v>3998</v>
      </c>
      <c r="AM856" s="8" t="s">
        <v>3984</v>
      </c>
      <c r="AN856" s="8" t="s">
        <v>4036</v>
      </c>
      <c r="AO856" s="46" t="s">
        <v>4013</v>
      </c>
    </row>
    <row r="857" spans="1:41" x14ac:dyDescent="0.25">
      <c r="A857" s="1" t="s">
        <v>507</v>
      </c>
      <c r="B857" s="1" t="s">
        <v>21</v>
      </c>
      <c r="C857" s="1" t="s">
        <v>3981</v>
      </c>
      <c r="D857" s="1" t="s">
        <v>1282</v>
      </c>
      <c r="E857" s="16">
        <v>204002000000</v>
      </c>
      <c r="F857" s="16" t="s">
        <v>1005</v>
      </c>
      <c r="G857" s="8" t="s">
        <v>201</v>
      </c>
      <c r="H857" s="1">
        <v>2</v>
      </c>
      <c r="I857" s="1" t="s">
        <v>1351</v>
      </c>
      <c r="J857" s="1">
        <v>202</v>
      </c>
      <c r="K857" s="1" t="s">
        <v>1352</v>
      </c>
      <c r="L857" s="1">
        <v>61001002001</v>
      </c>
      <c r="M857" s="1" t="s">
        <v>1363</v>
      </c>
      <c r="N857" s="8">
        <v>1980</v>
      </c>
      <c r="O857" s="8">
        <v>36.799999999999997</v>
      </c>
      <c r="P857" s="8" t="s">
        <v>4009</v>
      </c>
      <c r="Q8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7" s="8" t="s">
        <v>3910</v>
      </c>
      <c r="S857" s="8" t="s">
        <v>1847</v>
      </c>
      <c r="T857" s="8" t="s">
        <v>1382</v>
      </c>
      <c r="U857" s="18"/>
      <c r="V857" s="1" t="s">
        <v>2590</v>
      </c>
      <c r="W857" s="8" t="s">
        <v>2628</v>
      </c>
      <c r="X857" s="19" t="s">
        <v>2843</v>
      </c>
      <c r="AA857" s="20">
        <v>191535.58</v>
      </c>
      <c r="AB857" s="12">
        <f t="shared" si="13"/>
        <v>26725.06</v>
      </c>
      <c r="AC857" s="17">
        <f>ROUND(1.65586^(2*EXP(-((Таблица1[[#This Row],[Площадь, кв.м]]/200)^2))-1),4)</f>
        <v>1.6012</v>
      </c>
      <c r="AD8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0.62</v>
      </c>
      <c r="AF857" s="21">
        <v>1</v>
      </c>
      <c r="AG8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26531.143</v>
      </c>
      <c r="AH857" s="34">
        <f>ROUND(Таблица1[[#This Row],[УПКС]]*Таблица1[[#This Row],[Площадь, кв.м]],2)</f>
        <v>976346.06</v>
      </c>
      <c r="AI857" s="14">
        <f>Таблица1[[#This Row],[Кадастровая стоимость, руб]]/Таблица1[[#This Row],[Действ. КС]]</f>
        <v>5.0974657554486749</v>
      </c>
      <c r="AJ857" s="20" t="s">
        <v>3996</v>
      </c>
      <c r="AK857" s="20" t="s">
        <v>3997</v>
      </c>
      <c r="AL857" s="20" t="s">
        <v>3998</v>
      </c>
      <c r="AM857" s="8" t="s">
        <v>3984</v>
      </c>
      <c r="AN857" s="8" t="s">
        <v>4036</v>
      </c>
      <c r="AO857" s="46" t="s">
        <v>4013</v>
      </c>
    </row>
    <row r="858" spans="1:41" x14ac:dyDescent="0.25">
      <c r="A858" s="1" t="s">
        <v>639</v>
      </c>
      <c r="B858" s="1" t="s">
        <v>17</v>
      </c>
      <c r="C858" s="1" t="s">
        <v>3981</v>
      </c>
      <c r="D858" s="1" t="s">
        <v>1282</v>
      </c>
      <c r="E858" s="16">
        <v>204002000000</v>
      </c>
      <c r="F858" s="16" t="s">
        <v>1005</v>
      </c>
      <c r="G858" s="8" t="s">
        <v>201</v>
      </c>
      <c r="H858" s="1">
        <v>2</v>
      </c>
      <c r="I858" s="1" t="s">
        <v>1351</v>
      </c>
      <c r="J858" s="1">
        <v>202</v>
      </c>
      <c r="K858" s="1" t="s">
        <v>1352</v>
      </c>
      <c r="L858" s="1">
        <v>61001002001</v>
      </c>
      <c r="M858" s="1" t="s">
        <v>1363</v>
      </c>
      <c r="N858" s="8">
        <v>1964</v>
      </c>
      <c r="O858" s="8">
        <v>56.8</v>
      </c>
      <c r="P858" s="8" t="s">
        <v>4009</v>
      </c>
      <c r="Q8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8" s="8" t="s">
        <v>3910</v>
      </c>
      <c r="S858" s="8" t="s">
        <v>1973</v>
      </c>
      <c r="T858" s="8" t="s">
        <v>1382</v>
      </c>
      <c r="U858" s="18"/>
      <c r="V858" s="1" t="s">
        <v>2590</v>
      </c>
      <c r="W858" s="8" t="s">
        <v>2628</v>
      </c>
      <c r="X858" s="19" t="s">
        <v>2733</v>
      </c>
      <c r="AA858" s="20">
        <v>475893.43</v>
      </c>
      <c r="AB858" s="12">
        <f t="shared" si="13"/>
        <v>26725.06</v>
      </c>
      <c r="AC858" s="17">
        <f>ROUND(1.65586^(2*EXP(-((Таблица1[[#This Row],[Площадь, кв.м]]/200)^2))-1),4)</f>
        <v>1.5314000000000001</v>
      </c>
      <c r="AD8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858" s="21">
        <v>1</v>
      </c>
      <c r="AG8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15142.9</v>
      </c>
      <c r="AH858" s="34">
        <f>ROUND(Таблица1[[#This Row],[УПКС]]*Таблица1[[#This Row],[Площадь, кв.м]],2)</f>
        <v>860116.72</v>
      </c>
      <c r="AI858" s="14">
        <f>Таблица1[[#This Row],[Кадастровая стоимость, руб]]/Таблица1[[#This Row],[Действ. КС]]</f>
        <v>1.8073725455718099</v>
      </c>
      <c r="AJ858" s="20" t="s">
        <v>3996</v>
      </c>
      <c r="AK858" s="20" t="s">
        <v>3997</v>
      </c>
      <c r="AL858" s="20" t="s">
        <v>3998</v>
      </c>
      <c r="AM858" s="8" t="s">
        <v>3984</v>
      </c>
      <c r="AN858" s="8" t="s">
        <v>4036</v>
      </c>
      <c r="AO858" s="46" t="s">
        <v>4013</v>
      </c>
    </row>
    <row r="859" spans="1:41" x14ac:dyDescent="0.25">
      <c r="A859" s="1" t="s">
        <v>613</v>
      </c>
      <c r="B859" s="1" t="s">
        <v>21</v>
      </c>
      <c r="C859" s="1" t="s">
        <v>3981</v>
      </c>
      <c r="D859" s="1" t="s">
        <v>1282</v>
      </c>
      <c r="E859" s="16">
        <v>204002000000</v>
      </c>
      <c r="F859" s="16" t="s">
        <v>1005</v>
      </c>
      <c r="G859" s="8" t="s">
        <v>201</v>
      </c>
      <c r="H859" s="1">
        <v>2</v>
      </c>
      <c r="I859" s="1" t="s">
        <v>1351</v>
      </c>
      <c r="J859" s="1">
        <v>202</v>
      </c>
      <c r="K859" s="1" t="s">
        <v>1352</v>
      </c>
      <c r="L859" s="1">
        <v>61001002001</v>
      </c>
      <c r="M859" s="1" t="s">
        <v>1363</v>
      </c>
      <c r="N859" s="8">
        <v>1964</v>
      </c>
      <c r="O859" s="8">
        <v>53.4</v>
      </c>
      <c r="P859" s="8" t="s">
        <v>4009</v>
      </c>
      <c r="Q8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59" s="8" t="s">
        <v>3910</v>
      </c>
      <c r="S859" s="8" t="s">
        <v>1948</v>
      </c>
      <c r="T859" s="8" t="s">
        <v>1382</v>
      </c>
      <c r="U859" s="18"/>
      <c r="V859" s="1" t="s">
        <v>2590</v>
      </c>
      <c r="W859" s="8" t="s">
        <v>2628</v>
      </c>
      <c r="X859" s="19" t="s">
        <v>2718</v>
      </c>
      <c r="AA859" s="20">
        <v>447317.45</v>
      </c>
      <c r="AB859" s="12">
        <f t="shared" si="13"/>
        <v>26725.06</v>
      </c>
      <c r="AC859" s="17">
        <f>ROUND(1.65586^(2*EXP(-((Таблица1[[#This Row],[Площадь, кв.м]]/200)^2))-1),4)</f>
        <v>1.5448</v>
      </c>
      <c r="AD8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859" s="21">
        <v>1</v>
      </c>
      <c r="AG8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15275.402899999999</v>
      </c>
      <c r="AH859" s="34">
        <f>ROUND(Таблица1[[#This Row],[УПКС]]*Таблица1[[#This Row],[Площадь, кв.м]],2)</f>
        <v>815706.51</v>
      </c>
      <c r="AI859" s="14">
        <f>Таблица1[[#This Row],[Кадастровая стоимость, руб]]/Таблица1[[#This Row],[Действ. КС]]</f>
        <v>1.8235517304321573</v>
      </c>
      <c r="AJ859" s="20" t="s">
        <v>3996</v>
      </c>
      <c r="AK859" s="20" t="s">
        <v>3997</v>
      </c>
      <c r="AL859" s="20" t="s">
        <v>3998</v>
      </c>
      <c r="AM859" s="8" t="s">
        <v>3984</v>
      </c>
      <c r="AN859" s="8" t="s">
        <v>4036</v>
      </c>
      <c r="AO859" s="46" t="s">
        <v>4013</v>
      </c>
    </row>
    <row r="860" spans="1:41" x14ac:dyDescent="0.25">
      <c r="A860" s="1" t="s">
        <v>510</v>
      </c>
      <c r="B860" s="1" t="s">
        <v>17</v>
      </c>
      <c r="C860" s="1" t="s">
        <v>3981</v>
      </c>
      <c r="D860" s="1" t="s">
        <v>1282</v>
      </c>
      <c r="E860" s="16">
        <v>204002000000</v>
      </c>
      <c r="F860" s="16" t="s">
        <v>1005</v>
      </c>
      <c r="G860" s="8" t="s">
        <v>201</v>
      </c>
      <c r="H860" s="1">
        <v>2</v>
      </c>
      <c r="I860" s="1" t="s">
        <v>1351</v>
      </c>
      <c r="J860" s="1">
        <v>202</v>
      </c>
      <c r="K860" s="1" t="s">
        <v>1352</v>
      </c>
      <c r="L860" s="1">
        <v>61001002001</v>
      </c>
      <c r="M860" s="1" t="s">
        <v>1363</v>
      </c>
      <c r="N860" s="8">
        <v>1959</v>
      </c>
      <c r="O860" s="8">
        <v>37.5</v>
      </c>
      <c r="P860" s="8" t="s">
        <v>4009</v>
      </c>
      <c r="Q8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0" s="8" t="s">
        <v>3910</v>
      </c>
      <c r="S860" s="8" t="s">
        <v>1850</v>
      </c>
      <c r="T860" s="8" t="s">
        <v>1382</v>
      </c>
      <c r="U860" s="18"/>
      <c r="V860" s="1" t="s">
        <v>2590</v>
      </c>
      <c r="W860" s="8" t="s">
        <v>2628</v>
      </c>
      <c r="X860" s="19" t="s">
        <v>2845</v>
      </c>
      <c r="AA860" s="20">
        <v>314127.42</v>
      </c>
      <c r="AB860" s="12">
        <f t="shared" si="13"/>
        <v>26725.06</v>
      </c>
      <c r="AC860" s="17">
        <f>ROUND(1.65586^(2*EXP(-((Таблица1[[#This Row],[Площадь, кв.м]]/200)^2))-1),4)</f>
        <v>1.5992</v>
      </c>
      <c r="AD8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860" s="21">
        <v>1</v>
      </c>
      <c r="AG8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14958.5506</v>
      </c>
      <c r="AH860" s="34">
        <f>ROUND(Таблица1[[#This Row],[УПКС]]*Таблица1[[#This Row],[Площадь, кв.м]],2)</f>
        <v>560945.65</v>
      </c>
      <c r="AI860" s="14">
        <f>Таблица1[[#This Row],[Кадастровая стоимость, руб]]/Таблица1[[#This Row],[Действ. КС]]</f>
        <v>1.7857264736710983</v>
      </c>
      <c r="AJ860" s="20" t="s">
        <v>3996</v>
      </c>
      <c r="AK860" s="20" t="s">
        <v>3997</v>
      </c>
      <c r="AL860" s="20" t="s">
        <v>3998</v>
      </c>
      <c r="AM860" s="8" t="s">
        <v>3984</v>
      </c>
      <c r="AN860" s="8" t="s">
        <v>4036</v>
      </c>
      <c r="AO860" s="46" t="s">
        <v>4013</v>
      </c>
    </row>
    <row r="861" spans="1:41" x14ac:dyDescent="0.25">
      <c r="A861" s="1" t="s">
        <v>511</v>
      </c>
      <c r="B861" s="1" t="s">
        <v>17</v>
      </c>
      <c r="C861" s="1" t="s">
        <v>3981</v>
      </c>
      <c r="D861" s="1" t="s">
        <v>1282</v>
      </c>
      <c r="E861" s="16">
        <v>204002000000</v>
      </c>
      <c r="F861" s="16" t="s">
        <v>1005</v>
      </c>
      <c r="G861" s="8" t="s">
        <v>201</v>
      </c>
      <c r="H861" s="1">
        <v>2</v>
      </c>
      <c r="I861" s="1" t="s">
        <v>1351</v>
      </c>
      <c r="J861" s="1">
        <v>202</v>
      </c>
      <c r="K861" s="1" t="s">
        <v>1352</v>
      </c>
      <c r="L861" s="1">
        <v>61001002001</v>
      </c>
      <c r="M861" s="1" t="s">
        <v>1363</v>
      </c>
      <c r="N861" s="8">
        <v>1933</v>
      </c>
      <c r="O861" s="8">
        <v>37.9</v>
      </c>
      <c r="P861" s="8" t="s">
        <v>4009</v>
      </c>
      <c r="Q8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1" s="8" t="s">
        <v>3910</v>
      </c>
      <c r="S861" s="8" t="s">
        <v>1851</v>
      </c>
      <c r="T861" s="8" t="s">
        <v>1382</v>
      </c>
      <c r="U861" s="18"/>
      <c r="V861" s="1" t="s">
        <v>2590</v>
      </c>
      <c r="W861" s="8" t="s">
        <v>2628</v>
      </c>
      <c r="X861" s="19" t="s">
        <v>2846</v>
      </c>
      <c r="AA861" s="20">
        <v>317478.12</v>
      </c>
      <c r="AB861" s="12">
        <f t="shared" si="13"/>
        <v>26725.06</v>
      </c>
      <c r="AC861" s="17">
        <f>ROUND(1.65586^(2*EXP(-((Таблица1[[#This Row],[Площадь, кв.м]]/200)^2))-1),4)</f>
        <v>1.5980000000000001</v>
      </c>
      <c r="AD8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861" s="21">
        <v>1</v>
      </c>
      <c r="AG8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12811.9938</v>
      </c>
      <c r="AH861" s="34">
        <f>ROUND(Таблица1[[#This Row],[УПКС]]*Таблица1[[#This Row],[Площадь, кв.м]],2)</f>
        <v>485574.57</v>
      </c>
      <c r="AI861" s="14">
        <f>Таблица1[[#This Row],[Кадастровая стоимость, руб]]/Таблица1[[#This Row],[Действ. КС]]</f>
        <v>1.5294741256499818</v>
      </c>
      <c r="AJ861" s="20" t="s">
        <v>3996</v>
      </c>
      <c r="AK861" s="20" t="s">
        <v>3997</v>
      </c>
      <c r="AL861" s="20" t="s">
        <v>3998</v>
      </c>
      <c r="AM861" s="8" t="s">
        <v>3984</v>
      </c>
      <c r="AN861" s="8" t="s">
        <v>4036</v>
      </c>
      <c r="AO861" s="46" t="s">
        <v>4013</v>
      </c>
    </row>
    <row r="862" spans="1:41" x14ac:dyDescent="0.25">
      <c r="A862" s="1" t="s">
        <v>322</v>
      </c>
      <c r="B862" s="1" t="s">
        <v>21</v>
      </c>
      <c r="C862" s="1" t="s">
        <v>3981</v>
      </c>
      <c r="D862" s="1" t="s">
        <v>1282</v>
      </c>
      <c r="E862" s="16">
        <v>204002000000</v>
      </c>
      <c r="F862" s="16" t="s">
        <v>1005</v>
      </c>
      <c r="G862" s="8" t="s">
        <v>201</v>
      </c>
      <c r="H862" s="1">
        <v>2</v>
      </c>
      <c r="I862" s="1" t="s">
        <v>1351</v>
      </c>
      <c r="J862" s="1">
        <v>202</v>
      </c>
      <c r="K862" s="1" t="s">
        <v>1352</v>
      </c>
      <c r="L862" s="1">
        <v>61001006003</v>
      </c>
      <c r="M862" s="1" t="s">
        <v>1361</v>
      </c>
      <c r="N862" s="8">
        <v>2010</v>
      </c>
      <c r="O862" s="8">
        <v>186.4</v>
      </c>
      <c r="P862" s="8" t="s">
        <v>4009</v>
      </c>
      <c r="Q8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2" s="8" t="s">
        <v>3911</v>
      </c>
      <c r="S862" s="8" t="s">
        <v>1669</v>
      </c>
      <c r="T862" s="8" t="s">
        <v>1382</v>
      </c>
      <c r="V862" s="1" t="s">
        <v>2590</v>
      </c>
      <c r="W862" s="8" t="s">
        <v>2605</v>
      </c>
      <c r="X862" s="19" t="s">
        <v>2747</v>
      </c>
      <c r="Y862" s="8" t="s">
        <v>2586</v>
      </c>
      <c r="Z862" s="8" t="s">
        <v>2934</v>
      </c>
      <c r="AA862" s="20">
        <v>10040547.01</v>
      </c>
      <c r="AB862" s="12">
        <f t="shared" si="13"/>
        <v>26725.06</v>
      </c>
      <c r="AC862" s="17">
        <f>ROUND(1.65586^(2*EXP(-((Таблица1[[#This Row],[Площадь, кв.м]]/200)^2))-1),4)</f>
        <v>0.92200000000000004</v>
      </c>
      <c r="AD8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62" s="21">
        <v>1</v>
      </c>
      <c r="AG8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24394.100299999998</v>
      </c>
      <c r="AH862" s="34">
        <f>ROUND(Таблица1[[#This Row],[УПКС]]*Таблица1[[#This Row],[Площадь, кв.м]],2)</f>
        <v>4547060.3</v>
      </c>
      <c r="AI862" s="14">
        <f>Таблица1[[#This Row],[Кадастровая стоимость, руб]]/Таблица1[[#This Row],[Действ. КС]]</f>
        <v>0.45286977845642296</v>
      </c>
      <c r="AJ862" s="20" t="s">
        <v>3996</v>
      </c>
      <c r="AK862" s="20" t="s">
        <v>3997</v>
      </c>
      <c r="AL862" s="20" t="s">
        <v>3998</v>
      </c>
      <c r="AM862" s="8" t="s">
        <v>3984</v>
      </c>
      <c r="AN862" s="8" t="s">
        <v>4036</v>
      </c>
      <c r="AO862" s="46" t="s">
        <v>4013</v>
      </c>
    </row>
    <row r="863" spans="1:41" x14ac:dyDescent="0.25">
      <c r="A863" s="1" t="s">
        <v>1044</v>
      </c>
      <c r="B863" s="1" t="s">
        <v>17</v>
      </c>
      <c r="C863" s="1" t="s">
        <v>3981</v>
      </c>
      <c r="D863" s="1" t="s">
        <v>1282</v>
      </c>
      <c r="E863" s="16">
        <v>204002000000</v>
      </c>
      <c r="F863" s="16" t="s">
        <v>1005</v>
      </c>
      <c r="G863" s="8" t="s">
        <v>201</v>
      </c>
      <c r="H863" s="1">
        <v>2</v>
      </c>
      <c r="I863" s="1" t="s">
        <v>1351</v>
      </c>
      <c r="J863" s="1">
        <v>202</v>
      </c>
      <c r="K863" s="1" t="s">
        <v>1352</v>
      </c>
      <c r="L863" s="1">
        <v>61001002000</v>
      </c>
      <c r="M863" s="1" t="s">
        <v>1364</v>
      </c>
      <c r="N863" s="8">
        <v>2005</v>
      </c>
      <c r="O863" s="8">
        <v>172.9</v>
      </c>
      <c r="P863" s="8" t="s">
        <v>4009</v>
      </c>
      <c r="Q8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3" s="8" t="s">
        <v>3911</v>
      </c>
      <c r="S863" s="8" t="s">
        <v>2360</v>
      </c>
      <c r="T863" s="8" t="s">
        <v>1382</v>
      </c>
      <c r="V863" s="1" t="s">
        <v>2590</v>
      </c>
      <c r="W863" s="8" t="s">
        <v>2605</v>
      </c>
      <c r="X863" s="19" t="s">
        <v>2747</v>
      </c>
      <c r="AA863" s="20">
        <v>1835453.49</v>
      </c>
      <c r="AB863" s="12">
        <f t="shared" si="13"/>
        <v>26725.06</v>
      </c>
      <c r="AC863" s="17">
        <f>ROUND(1.65586^(2*EXP(-((Таблица1[[#This Row],[Площадь, кв.м]]/200)^2))-1),4)</f>
        <v>0.97370000000000001</v>
      </c>
      <c r="AD8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863" s="21">
        <v>1</v>
      </c>
      <c r="AG8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25241.5252</v>
      </c>
      <c r="AH863" s="34">
        <f>ROUND(Таблица1[[#This Row],[УПКС]]*Таблица1[[#This Row],[Площадь, кв.м]],2)</f>
        <v>4364259.71</v>
      </c>
      <c r="AI863" s="14">
        <f>Таблица1[[#This Row],[Кадастровая стоимость, руб]]/Таблица1[[#This Row],[Действ. КС]]</f>
        <v>2.3777555431273827</v>
      </c>
      <c r="AJ863" s="20" t="s">
        <v>3996</v>
      </c>
      <c r="AK863" s="20" t="s">
        <v>3997</v>
      </c>
      <c r="AL863" s="20" t="s">
        <v>3998</v>
      </c>
      <c r="AM863" s="8" t="s">
        <v>3984</v>
      </c>
      <c r="AN863" s="8" t="s">
        <v>4036</v>
      </c>
      <c r="AO863" s="46" t="s">
        <v>4013</v>
      </c>
    </row>
    <row r="864" spans="1:41" x14ac:dyDescent="0.25">
      <c r="A864" s="1" t="s">
        <v>167</v>
      </c>
      <c r="B864" s="1" t="s">
        <v>17</v>
      </c>
      <c r="C864" s="1" t="s">
        <v>3981</v>
      </c>
      <c r="D864" s="1" t="s">
        <v>1282</v>
      </c>
      <c r="E864" s="16">
        <v>204002000000</v>
      </c>
      <c r="F864" s="16" t="s">
        <v>1005</v>
      </c>
      <c r="G864" s="8" t="s">
        <v>201</v>
      </c>
      <c r="H864" s="1">
        <v>2</v>
      </c>
      <c r="I864" s="1" t="s">
        <v>1351</v>
      </c>
      <c r="J864" s="1">
        <v>202</v>
      </c>
      <c r="K864" s="1" t="s">
        <v>1352</v>
      </c>
      <c r="L864" s="1">
        <v>61001006003</v>
      </c>
      <c r="M864" s="1" t="s">
        <v>1361</v>
      </c>
      <c r="N864" s="8">
        <v>1994</v>
      </c>
      <c r="O864" s="8">
        <v>100.6</v>
      </c>
      <c r="P864" s="8" t="s">
        <v>4009</v>
      </c>
      <c r="Q8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4" s="8" t="s">
        <v>3911</v>
      </c>
      <c r="S864" s="8" t="s">
        <v>1522</v>
      </c>
      <c r="T864" s="8" t="s">
        <v>1382</v>
      </c>
      <c r="U864" s="18"/>
      <c r="V864" s="1" t="s">
        <v>2590</v>
      </c>
      <c r="W864" s="8" t="s">
        <v>2605</v>
      </c>
      <c r="X864" s="19" t="s">
        <v>2698</v>
      </c>
      <c r="AA864" s="20">
        <v>5217137.83</v>
      </c>
      <c r="AB864" s="12">
        <f t="shared" si="13"/>
        <v>26725.06</v>
      </c>
      <c r="AC864" s="17">
        <f>ROUND(1.65586^(2*EXP(-((Таблица1[[#This Row],[Площадь, кв.м]]/200)^2))-1),4)</f>
        <v>1.3216000000000001</v>
      </c>
      <c r="AD8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864" s="21">
        <v>1</v>
      </c>
      <c r="AG8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30375.061799999999</v>
      </c>
      <c r="AH864" s="34">
        <f>ROUND(Таблица1[[#This Row],[УПКС]]*Таблица1[[#This Row],[Площадь, кв.м]],2)</f>
        <v>3055731.22</v>
      </c>
      <c r="AI864" s="14">
        <f>Таблица1[[#This Row],[Кадастровая стоимость, руб]]/Таблица1[[#This Row],[Действ. КС]]</f>
        <v>0.58571027248478891</v>
      </c>
      <c r="AJ864" s="20" t="s">
        <v>3996</v>
      </c>
      <c r="AK864" s="20" t="s">
        <v>3997</v>
      </c>
      <c r="AL864" s="20" t="s">
        <v>3998</v>
      </c>
      <c r="AM864" s="8" t="s">
        <v>3984</v>
      </c>
      <c r="AN864" s="8" t="s">
        <v>4036</v>
      </c>
      <c r="AO864" s="46" t="s">
        <v>4013</v>
      </c>
    </row>
    <row r="865" spans="1:41" x14ac:dyDescent="0.25">
      <c r="A865" s="1" t="s">
        <v>294</v>
      </c>
      <c r="B865" s="1" t="s">
        <v>21</v>
      </c>
      <c r="C865" s="1" t="s">
        <v>3981</v>
      </c>
      <c r="D865" s="1" t="s">
        <v>1282</v>
      </c>
      <c r="E865" s="16">
        <v>204002000000</v>
      </c>
      <c r="F865" s="16" t="s">
        <v>1005</v>
      </c>
      <c r="G865" s="8" t="s">
        <v>201</v>
      </c>
      <c r="H865" s="1">
        <v>2</v>
      </c>
      <c r="I865" s="1" t="s">
        <v>1351</v>
      </c>
      <c r="J865" s="1">
        <v>202</v>
      </c>
      <c r="K865" s="1" t="s">
        <v>1352</v>
      </c>
      <c r="L865" s="1">
        <v>61001005000</v>
      </c>
      <c r="M865" s="1" t="s">
        <v>1358</v>
      </c>
      <c r="N865" s="8">
        <v>2005</v>
      </c>
      <c r="O865" s="8">
        <v>169.7</v>
      </c>
      <c r="P865" s="8" t="s">
        <v>4009</v>
      </c>
      <c r="Q86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5" s="8" t="s">
        <v>3911</v>
      </c>
      <c r="S865" s="8" t="s">
        <v>1642</v>
      </c>
      <c r="T865" s="8" t="s">
        <v>1382</v>
      </c>
      <c r="V865" s="1" t="s">
        <v>2590</v>
      </c>
      <c r="W865" s="8" t="s">
        <v>2605</v>
      </c>
      <c r="X865" s="19" t="s">
        <v>2792</v>
      </c>
      <c r="AA865" s="20">
        <v>1801483.27</v>
      </c>
      <c r="AB865" s="12">
        <f t="shared" si="13"/>
        <v>26725.06</v>
      </c>
      <c r="AC865" s="17">
        <f>ROUND(1.65586^(2*EXP(-((Таблица1[[#This Row],[Площадь, кв.м]]/200)^2))-1),4)</f>
        <v>0.98670000000000002</v>
      </c>
      <c r="AD8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865" s="21">
        <v>1</v>
      </c>
      <c r="AG8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25578.528200000001</v>
      </c>
      <c r="AH865" s="34">
        <f>ROUND(Таблица1[[#This Row],[УПКС]]*Таблица1[[#This Row],[Площадь, кв.м]],2)</f>
        <v>4340676.24</v>
      </c>
      <c r="AI865" s="14">
        <f>Таблица1[[#This Row],[Кадастровая стоимость, руб]]/Таблица1[[#This Row],[Действ. КС]]</f>
        <v>2.4095012772447228</v>
      </c>
      <c r="AJ865" s="20" t="s">
        <v>3996</v>
      </c>
      <c r="AK865" s="20" t="s">
        <v>3997</v>
      </c>
      <c r="AL865" s="20" t="s">
        <v>3998</v>
      </c>
      <c r="AM865" s="8" t="s">
        <v>3984</v>
      </c>
      <c r="AN865" s="8" t="s">
        <v>4036</v>
      </c>
      <c r="AO865" s="46" t="s">
        <v>4013</v>
      </c>
    </row>
    <row r="866" spans="1:41" x14ac:dyDescent="0.25">
      <c r="A866" s="1" t="s">
        <v>346</v>
      </c>
      <c r="B866" s="1" t="s">
        <v>17</v>
      </c>
      <c r="C866" s="1" t="s">
        <v>3981</v>
      </c>
      <c r="D866" s="1" t="s">
        <v>1282</v>
      </c>
      <c r="E866" s="16">
        <v>204002000000</v>
      </c>
      <c r="F866" s="16" t="s">
        <v>1005</v>
      </c>
      <c r="G866" s="8" t="s">
        <v>201</v>
      </c>
      <c r="H866" s="1">
        <v>2</v>
      </c>
      <c r="I866" s="1" t="s">
        <v>1351</v>
      </c>
      <c r="J866" s="1">
        <v>202</v>
      </c>
      <c r="K866" s="1" t="s">
        <v>1352</v>
      </c>
      <c r="L866" s="1">
        <v>61001006003</v>
      </c>
      <c r="M866" s="1" t="s">
        <v>1361</v>
      </c>
      <c r="N866" s="8">
        <v>2004</v>
      </c>
      <c r="O866" s="8">
        <v>205.6</v>
      </c>
      <c r="P866" s="8" t="s">
        <v>4009</v>
      </c>
      <c r="Q86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6" s="8" t="s">
        <v>3911</v>
      </c>
      <c r="S866" s="8" t="s">
        <v>1692</v>
      </c>
      <c r="T866" s="8" t="s">
        <v>1382</v>
      </c>
      <c r="V866" s="1" t="s">
        <v>2590</v>
      </c>
      <c r="W866" s="8" t="s">
        <v>2605</v>
      </c>
      <c r="X866" s="19" t="s">
        <v>2737</v>
      </c>
      <c r="AA866" s="20">
        <v>5853000</v>
      </c>
      <c r="AB866" s="12">
        <f t="shared" si="13"/>
        <v>26725.06</v>
      </c>
      <c r="AC866" s="17">
        <f>ROUND(1.65586^(2*EXP(-((Таблица1[[#This Row],[Площадь, кв.м]]/200)^2))-1),4)</f>
        <v>0.85750000000000004</v>
      </c>
      <c r="AD8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866" s="21">
        <v>1</v>
      </c>
      <c r="AG8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22000.0694</v>
      </c>
      <c r="AH866" s="34">
        <f>ROUND(Таблица1[[#This Row],[УПКС]]*Таблица1[[#This Row],[Площадь, кв.м]],2)</f>
        <v>4523214.2699999996</v>
      </c>
      <c r="AI866" s="14">
        <f>Таблица1[[#This Row],[Кадастровая стоимость, руб]]/Таблица1[[#This Row],[Действ. КС]]</f>
        <v>0.77280271143003576</v>
      </c>
      <c r="AJ866" s="20" t="s">
        <v>3996</v>
      </c>
      <c r="AK866" s="20" t="s">
        <v>3997</v>
      </c>
      <c r="AL866" s="20" t="s">
        <v>3998</v>
      </c>
      <c r="AM866" s="8" t="s">
        <v>3984</v>
      </c>
      <c r="AN866" s="8" t="s">
        <v>4036</v>
      </c>
      <c r="AO866" s="46" t="s">
        <v>4013</v>
      </c>
    </row>
    <row r="867" spans="1:41" x14ac:dyDescent="0.25">
      <c r="A867" s="1" t="s">
        <v>1032</v>
      </c>
      <c r="B867" s="1" t="s">
        <v>21</v>
      </c>
      <c r="C867" s="1" t="s">
        <v>3981</v>
      </c>
      <c r="D867" s="1" t="s">
        <v>1282</v>
      </c>
      <c r="E867" s="16">
        <v>204002000000</v>
      </c>
      <c r="F867" s="16" t="s">
        <v>1005</v>
      </c>
      <c r="G867" s="8" t="s">
        <v>201</v>
      </c>
      <c r="H867" s="1">
        <v>2</v>
      </c>
      <c r="I867" s="1" t="s">
        <v>1351</v>
      </c>
      <c r="J867" s="1">
        <v>202</v>
      </c>
      <c r="K867" s="1" t="s">
        <v>1352</v>
      </c>
      <c r="L867" s="1">
        <v>61001002001</v>
      </c>
      <c r="M867" s="1" t="s">
        <v>1363</v>
      </c>
      <c r="N867" s="8">
        <v>2007</v>
      </c>
      <c r="O867" s="8">
        <v>160.5</v>
      </c>
      <c r="P867" s="8" t="s">
        <v>4009</v>
      </c>
      <c r="Q86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7" s="8" t="s">
        <v>3911</v>
      </c>
      <c r="S867" s="8" t="s">
        <v>2348</v>
      </c>
      <c r="T867" s="8" t="s">
        <v>1382</v>
      </c>
      <c r="V867" s="1" t="s">
        <v>2590</v>
      </c>
      <c r="W867" s="8" t="s">
        <v>2605</v>
      </c>
      <c r="X867" s="19" t="s">
        <v>2716</v>
      </c>
      <c r="Y867" s="8" t="s">
        <v>2586</v>
      </c>
      <c r="Z867" s="8" t="s">
        <v>2934</v>
      </c>
      <c r="AA867" s="20">
        <v>3373715.32</v>
      </c>
      <c r="AB867" s="12">
        <f t="shared" si="13"/>
        <v>26725.06</v>
      </c>
      <c r="AC867" s="17">
        <f>ROUND(1.65586^(2*EXP(-((Таблица1[[#This Row],[Площадь, кв.м]]/200)^2))-1),4)</f>
        <v>1.0257000000000001</v>
      </c>
      <c r="AD8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867" s="21">
        <v>1</v>
      </c>
      <c r="AG8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26863.656200000001</v>
      </c>
      <c r="AH867" s="34">
        <f>ROUND(Таблица1[[#This Row],[УПКС]]*Таблица1[[#This Row],[Площадь, кв.м]],2)</f>
        <v>4311616.82</v>
      </c>
      <c r="AI867" s="14">
        <f>Таблица1[[#This Row],[Кадастровая стоимость, руб]]/Таблица1[[#This Row],[Действ. КС]]</f>
        <v>1.2780025612830903</v>
      </c>
      <c r="AJ867" s="20" t="s">
        <v>3996</v>
      </c>
      <c r="AK867" s="20" t="s">
        <v>3997</v>
      </c>
      <c r="AL867" s="20" t="s">
        <v>3998</v>
      </c>
      <c r="AM867" s="8" t="s">
        <v>3984</v>
      </c>
      <c r="AN867" s="8" t="s">
        <v>4036</v>
      </c>
      <c r="AO867" s="46" t="s">
        <v>4013</v>
      </c>
    </row>
    <row r="868" spans="1:41" x14ac:dyDescent="0.25">
      <c r="A868" s="1" t="s">
        <v>136</v>
      </c>
      <c r="B868" s="1" t="s">
        <v>137</v>
      </c>
      <c r="C868" s="1" t="s">
        <v>3981</v>
      </c>
      <c r="D868" s="1" t="s">
        <v>1282</v>
      </c>
      <c r="E868" s="16">
        <v>204002000000</v>
      </c>
      <c r="F868" s="16" t="s">
        <v>1005</v>
      </c>
      <c r="G868" s="8" t="s">
        <v>201</v>
      </c>
      <c r="H868" s="1">
        <v>2</v>
      </c>
      <c r="I868" s="1" t="s">
        <v>1351</v>
      </c>
      <c r="J868" s="1">
        <v>202</v>
      </c>
      <c r="K868" s="1" t="s">
        <v>1352</v>
      </c>
      <c r="L868" s="1">
        <v>61001005000</v>
      </c>
      <c r="M868" s="1" t="s">
        <v>1358</v>
      </c>
      <c r="N868" s="8">
        <v>1992</v>
      </c>
      <c r="O868" s="8">
        <v>60</v>
      </c>
      <c r="P868" s="8" t="s">
        <v>4009</v>
      </c>
      <c r="Q8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8" s="8" t="s">
        <v>3911</v>
      </c>
      <c r="S868" s="8" t="s">
        <v>1494</v>
      </c>
      <c r="T868" s="8" t="s">
        <v>1382</v>
      </c>
      <c r="U868" s="18"/>
      <c r="V868" s="1" t="s">
        <v>2590</v>
      </c>
      <c r="W868" s="8" t="s">
        <v>2605</v>
      </c>
      <c r="X868" s="19"/>
      <c r="AA868" s="20">
        <v>2489818.7999999998</v>
      </c>
      <c r="AB868" s="12">
        <f t="shared" si="13"/>
        <v>26725.06</v>
      </c>
      <c r="AC868" s="17">
        <f>ROUND(1.65586^(2*EXP(-((Таблица1[[#This Row],[Площадь, кв.м]]/200)^2))-1),4)</f>
        <v>1.5182</v>
      </c>
      <c r="AD8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868" s="21">
        <v>1</v>
      </c>
      <c r="AG8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33676.408499999998</v>
      </c>
      <c r="AH868" s="34">
        <f>ROUND(Таблица1[[#This Row],[УПКС]]*Таблица1[[#This Row],[Площадь, кв.м]],2)</f>
        <v>2020584.51</v>
      </c>
      <c r="AI868" s="14">
        <f>Таблица1[[#This Row],[Кадастровая стоимость, руб]]/Таблица1[[#This Row],[Действ. КС]]</f>
        <v>0.81153877944852859</v>
      </c>
      <c r="AJ868" s="20" t="s">
        <v>3996</v>
      </c>
      <c r="AK868" s="20" t="s">
        <v>3997</v>
      </c>
      <c r="AL868" s="20" t="s">
        <v>3998</v>
      </c>
      <c r="AM868" s="8" t="s">
        <v>3984</v>
      </c>
      <c r="AN868" s="8" t="s">
        <v>4036</v>
      </c>
      <c r="AO868" s="46" t="s">
        <v>4013</v>
      </c>
    </row>
    <row r="869" spans="1:41" x14ac:dyDescent="0.25">
      <c r="A869" s="1" t="s">
        <v>927</v>
      </c>
      <c r="B869" s="1" t="s">
        <v>56</v>
      </c>
      <c r="C869" s="1" t="s">
        <v>3981</v>
      </c>
      <c r="D869" s="1" t="s">
        <v>1282</v>
      </c>
      <c r="E869" s="16">
        <v>204002000000</v>
      </c>
      <c r="F869" s="16" t="s">
        <v>1005</v>
      </c>
      <c r="G869" s="8" t="s">
        <v>201</v>
      </c>
      <c r="H869" s="1">
        <v>2</v>
      </c>
      <c r="I869" s="1" t="s">
        <v>1351</v>
      </c>
      <c r="J869" s="1">
        <v>202</v>
      </c>
      <c r="K869" s="1" t="s">
        <v>1352</v>
      </c>
      <c r="L869" s="1">
        <v>61001002001</v>
      </c>
      <c r="M869" s="1" t="s">
        <v>1363</v>
      </c>
      <c r="N869" s="8">
        <v>1995</v>
      </c>
      <c r="O869" s="8">
        <v>108.1</v>
      </c>
      <c r="P869" s="8" t="s">
        <v>4009</v>
      </c>
      <c r="Q8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69" s="8" t="s">
        <v>3911</v>
      </c>
      <c r="S869" s="8" t="s">
        <v>2246</v>
      </c>
      <c r="T869" s="8" t="s">
        <v>1382</v>
      </c>
      <c r="V869" s="1" t="s">
        <v>2590</v>
      </c>
      <c r="W869" s="8" t="s">
        <v>2605</v>
      </c>
      <c r="X869" s="19" t="s">
        <v>2688</v>
      </c>
      <c r="AA869" s="20">
        <v>3259827.93</v>
      </c>
      <c r="AB869" s="12">
        <f t="shared" si="13"/>
        <v>26725.06</v>
      </c>
      <c r="AC869" s="17">
        <f>ROUND(1.65586^(2*EXP(-((Таблица1[[#This Row],[Площадь, кв.м]]/200)^2))-1),4)</f>
        <v>1.2825</v>
      </c>
      <c r="AD8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869" s="21">
        <v>1</v>
      </c>
      <c r="AG8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29819.1538</v>
      </c>
      <c r="AH869" s="34">
        <f>ROUND(Таблица1[[#This Row],[УПКС]]*Таблица1[[#This Row],[Площадь, кв.м]],2)</f>
        <v>3223450.53</v>
      </c>
      <c r="AI869" s="14">
        <f>Таблица1[[#This Row],[Кадастровая стоимость, руб]]/Таблица1[[#This Row],[Действ. КС]]</f>
        <v>0.98884069933102259</v>
      </c>
      <c r="AJ869" s="20" t="s">
        <v>3996</v>
      </c>
      <c r="AK869" s="20" t="s">
        <v>3997</v>
      </c>
      <c r="AL869" s="20" t="s">
        <v>3998</v>
      </c>
      <c r="AM869" s="8" t="s">
        <v>3984</v>
      </c>
      <c r="AN869" s="8" t="s">
        <v>4036</v>
      </c>
      <c r="AO869" s="46" t="s">
        <v>4013</v>
      </c>
    </row>
    <row r="870" spans="1:41" x14ac:dyDescent="0.25">
      <c r="A870" s="1" t="s">
        <v>242</v>
      </c>
      <c r="B870" s="1" t="s">
        <v>21</v>
      </c>
      <c r="C870" s="1" t="s">
        <v>3981</v>
      </c>
      <c r="D870" s="1" t="s">
        <v>1282</v>
      </c>
      <c r="E870" s="16">
        <v>204002000000</v>
      </c>
      <c r="F870" s="16" t="s">
        <v>1005</v>
      </c>
      <c r="G870" s="8" t="s">
        <v>201</v>
      </c>
      <c r="H870" s="1">
        <v>2</v>
      </c>
      <c r="I870" s="1" t="s">
        <v>1351</v>
      </c>
      <c r="J870" s="1">
        <v>202</v>
      </c>
      <c r="K870" s="1" t="s">
        <v>1352</v>
      </c>
      <c r="L870" s="1">
        <v>61001005000</v>
      </c>
      <c r="M870" s="1" t="s">
        <v>1358</v>
      </c>
      <c r="N870" s="8">
        <v>1998</v>
      </c>
      <c r="O870" s="8">
        <v>141.4</v>
      </c>
      <c r="P870" s="8" t="s">
        <v>4009</v>
      </c>
      <c r="Q8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0" s="8" t="s">
        <v>3911</v>
      </c>
      <c r="S870" s="8" t="s">
        <v>1593</v>
      </c>
      <c r="T870" s="8" t="s">
        <v>1382</v>
      </c>
      <c r="U870" s="18"/>
      <c r="V870" s="1" t="s">
        <v>2590</v>
      </c>
      <c r="W870" s="8" t="s">
        <v>2605</v>
      </c>
      <c r="X870" s="19" t="s">
        <v>2706</v>
      </c>
      <c r="AA870" s="20">
        <v>1182652.6499999999</v>
      </c>
      <c r="AB870" s="12">
        <f t="shared" si="13"/>
        <v>26725.06</v>
      </c>
      <c r="AC870" s="17">
        <f>ROUND(1.65586^(2*EXP(-((Таблица1[[#This Row],[Площадь, кв.м]]/200)^2))-1),4)</f>
        <v>1.1134999999999999</v>
      </c>
      <c r="AD8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870" s="21">
        <v>1</v>
      </c>
      <c r="AG8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27080.1024</v>
      </c>
      <c r="AH870" s="34">
        <f>ROUND(Таблица1[[#This Row],[УПКС]]*Таблица1[[#This Row],[Площадь, кв.м]],2)</f>
        <v>3829126.48</v>
      </c>
      <c r="AI870" s="14">
        <f>Таблица1[[#This Row],[Кадастровая стоимость, руб]]/Таблица1[[#This Row],[Действ. КС]]</f>
        <v>3.2377439648065729</v>
      </c>
      <c r="AJ870" s="20" t="s">
        <v>3996</v>
      </c>
      <c r="AK870" s="20" t="s">
        <v>3997</v>
      </c>
      <c r="AL870" s="20" t="s">
        <v>3998</v>
      </c>
      <c r="AM870" s="8" t="s">
        <v>3984</v>
      </c>
      <c r="AN870" s="8" t="s">
        <v>4036</v>
      </c>
      <c r="AO870" s="46" t="s">
        <v>4013</v>
      </c>
    </row>
    <row r="871" spans="1:41" x14ac:dyDescent="0.25">
      <c r="A871" s="1" t="s">
        <v>1157</v>
      </c>
      <c r="B871" s="1" t="s">
        <v>56</v>
      </c>
      <c r="C871" s="1" t="s">
        <v>3981</v>
      </c>
      <c r="D871" s="1" t="s">
        <v>1282</v>
      </c>
      <c r="E871" s="16">
        <v>204002000000</v>
      </c>
      <c r="F871" s="16" t="s">
        <v>1005</v>
      </c>
      <c r="G871" s="8" t="s">
        <v>1343</v>
      </c>
      <c r="H871" s="1">
        <v>2</v>
      </c>
      <c r="I871" s="1" t="s">
        <v>1353</v>
      </c>
      <c r="J871" s="1">
        <v>203</v>
      </c>
      <c r="K871" s="1" t="s">
        <v>1354</v>
      </c>
      <c r="L871" s="1">
        <v>61001002001</v>
      </c>
      <c r="M871" s="1" t="s">
        <v>1363</v>
      </c>
      <c r="N871" s="8">
        <v>1998</v>
      </c>
      <c r="O871" s="8">
        <v>183.8</v>
      </c>
      <c r="P871" s="8" t="s">
        <v>4009</v>
      </c>
      <c r="Q8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1" s="8" t="s">
        <v>3911</v>
      </c>
      <c r="S871" s="8" t="s">
        <v>2465</v>
      </c>
      <c r="T871" s="8" t="s">
        <v>1382</v>
      </c>
      <c r="U871" s="18"/>
      <c r="V871" s="1" t="s">
        <v>2590</v>
      </c>
      <c r="W871" s="8" t="s">
        <v>2605</v>
      </c>
      <c r="X871" s="19" t="s">
        <v>2707</v>
      </c>
      <c r="AA871" s="20">
        <v>5472551.2599999998</v>
      </c>
      <c r="AB871" s="12">
        <f t="shared" si="13"/>
        <v>26725.06</v>
      </c>
      <c r="AC871" s="17">
        <f>ROUND(1.65586^(2*EXP(-((Таблица1[[#This Row],[Площадь, кв.м]]/200)^2))-1),4)</f>
        <v>0.93159999999999998</v>
      </c>
      <c r="AD8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871" s="21">
        <v>1</v>
      </c>
      <c r="AG8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22656.33</v>
      </c>
      <c r="AH871" s="34">
        <f>ROUND(Таблица1[[#This Row],[УПКС]]*Таблица1[[#This Row],[Площадь, кв.м]],2)</f>
        <v>4164233.45</v>
      </c>
      <c r="AI871" s="14">
        <f>Таблица1[[#This Row],[Кадастровая стоимость, руб]]/Таблица1[[#This Row],[Действ. КС]]</f>
        <v>0.76093091725558371</v>
      </c>
      <c r="AJ871" s="20" t="s">
        <v>3996</v>
      </c>
      <c r="AK871" s="20" t="s">
        <v>3997</v>
      </c>
      <c r="AL871" s="20" t="s">
        <v>3998</v>
      </c>
      <c r="AM871" s="8" t="s">
        <v>3984</v>
      </c>
      <c r="AN871" s="8" t="s">
        <v>4036</v>
      </c>
      <c r="AO871" s="46" t="s">
        <v>4013</v>
      </c>
    </row>
    <row r="872" spans="1:41" x14ac:dyDescent="0.25">
      <c r="A872" s="1" t="s">
        <v>218</v>
      </c>
      <c r="B872" s="1" t="s">
        <v>21</v>
      </c>
      <c r="C872" s="1" t="s">
        <v>3981</v>
      </c>
      <c r="D872" s="1" t="s">
        <v>1282</v>
      </c>
      <c r="E872" s="16">
        <v>204002000000</v>
      </c>
      <c r="F872" s="16" t="s">
        <v>1005</v>
      </c>
      <c r="G872" s="8" t="s">
        <v>201</v>
      </c>
      <c r="H872" s="1">
        <v>2</v>
      </c>
      <c r="I872" s="1" t="s">
        <v>1351</v>
      </c>
      <c r="J872" s="1">
        <v>202</v>
      </c>
      <c r="K872" s="1" t="s">
        <v>1352</v>
      </c>
      <c r="L872" s="1">
        <v>61001006003</v>
      </c>
      <c r="M872" s="1" t="s">
        <v>1361</v>
      </c>
      <c r="N872" s="8">
        <v>2003</v>
      </c>
      <c r="O872" s="8">
        <v>129.19999999999999</v>
      </c>
      <c r="P872" s="8" t="s">
        <v>4009</v>
      </c>
      <c r="Q8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2" s="8" t="s">
        <v>3911</v>
      </c>
      <c r="S872" s="8" t="s">
        <v>1570</v>
      </c>
      <c r="T872" s="8" t="s">
        <v>1382</v>
      </c>
      <c r="V872" s="1" t="s">
        <v>2590</v>
      </c>
      <c r="W872" s="8" t="s">
        <v>2605</v>
      </c>
      <c r="X872" s="19" t="s">
        <v>2729</v>
      </c>
      <c r="AA872" s="20">
        <v>7373810.1100000003</v>
      </c>
      <c r="AB872" s="12">
        <f t="shared" si="13"/>
        <v>26725.06</v>
      </c>
      <c r="AC872" s="17">
        <f>ROUND(1.65586^(2*EXP(-((Таблица1[[#This Row],[Площадь, кв.м]]/200)^2))-1),4)</f>
        <v>1.1737</v>
      </c>
      <c r="AD8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872" s="21">
        <v>1</v>
      </c>
      <c r="AG8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29798.842799999999</v>
      </c>
      <c r="AH872" s="34">
        <f>ROUND(Таблица1[[#This Row],[УПКС]]*Таблица1[[#This Row],[Площадь, кв.м]],2)</f>
        <v>3850010.49</v>
      </c>
      <c r="AI872" s="14">
        <f>Таблица1[[#This Row],[Кадастровая стоимость, руб]]/Таблица1[[#This Row],[Действ. КС]]</f>
        <v>0.52211955997874215</v>
      </c>
      <c r="AJ872" s="20" t="s">
        <v>3996</v>
      </c>
      <c r="AK872" s="20" t="s">
        <v>3997</v>
      </c>
      <c r="AL872" s="20" t="s">
        <v>3998</v>
      </c>
      <c r="AM872" s="8" t="s">
        <v>3984</v>
      </c>
      <c r="AN872" s="8" t="s">
        <v>4036</v>
      </c>
      <c r="AO872" s="46" t="s">
        <v>4013</v>
      </c>
    </row>
    <row r="873" spans="1:41" x14ac:dyDescent="0.25">
      <c r="A873" s="1" t="s">
        <v>395</v>
      </c>
      <c r="B873" s="1" t="s">
        <v>21</v>
      </c>
      <c r="C873" s="1" t="s">
        <v>3981</v>
      </c>
      <c r="D873" s="1" t="s">
        <v>1282</v>
      </c>
      <c r="E873" s="16">
        <v>204002000000</v>
      </c>
      <c r="F873" s="16" t="s">
        <v>1005</v>
      </c>
      <c r="G873" s="8" t="s">
        <v>201</v>
      </c>
      <c r="H873" s="1">
        <v>2</v>
      </c>
      <c r="I873" s="1" t="s">
        <v>1351</v>
      </c>
      <c r="J873" s="1">
        <v>202</v>
      </c>
      <c r="K873" s="1" t="s">
        <v>1352</v>
      </c>
      <c r="L873" s="1">
        <v>61001006003</v>
      </c>
      <c r="M873" s="1" t="s">
        <v>1361</v>
      </c>
      <c r="N873" s="8">
        <v>2010</v>
      </c>
      <c r="O873" s="8">
        <v>267.8</v>
      </c>
      <c r="P873" s="8" t="s">
        <v>4009</v>
      </c>
      <c r="Q8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3" s="8" t="s">
        <v>3910</v>
      </c>
      <c r="S873" s="8" t="s">
        <v>1741</v>
      </c>
      <c r="T873" s="8" t="s">
        <v>1382</v>
      </c>
      <c r="U873" s="18"/>
      <c r="V873" s="1" t="s">
        <v>2590</v>
      </c>
      <c r="W873" s="8" t="s">
        <v>2628</v>
      </c>
      <c r="X873" s="19" t="s">
        <v>2816</v>
      </c>
      <c r="AA873" s="20">
        <v>14428086.640000001</v>
      </c>
      <c r="AB873" s="12">
        <f t="shared" si="13"/>
        <v>26725.06</v>
      </c>
      <c r="AC873" s="17">
        <f>ROUND(1.65586^(2*EXP(-((Таблица1[[#This Row],[Площадь, кв.м]]/200)^2))-1),4)</f>
        <v>0.71430000000000005</v>
      </c>
      <c r="AD8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873" s="21">
        <v>1</v>
      </c>
      <c r="AG8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18898.813300000002</v>
      </c>
      <c r="AH873" s="34">
        <f>ROUND(Таблица1[[#This Row],[УПКС]]*Таблица1[[#This Row],[Площадь, кв.м]],2)</f>
        <v>5061102.2</v>
      </c>
      <c r="AI873" s="14">
        <f>Таблица1[[#This Row],[Кадастровая стоимость, руб]]/Таблица1[[#This Row],[Действ. КС]]</f>
        <v>0.35078124537793876</v>
      </c>
      <c r="AJ873" s="20" t="s">
        <v>3996</v>
      </c>
      <c r="AK873" s="20" t="s">
        <v>3997</v>
      </c>
      <c r="AL873" s="20" t="s">
        <v>3998</v>
      </c>
      <c r="AM873" s="8" t="s">
        <v>3984</v>
      </c>
      <c r="AN873" s="8" t="s">
        <v>4036</v>
      </c>
      <c r="AO873" s="46" t="s">
        <v>4013</v>
      </c>
    </row>
    <row r="874" spans="1:41" x14ac:dyDescent="0.25">
      <c r="A874" s="1" t="s">
        <v>722</v>
      </c>
      <c r="B874" s="1" t="s">
        <v>17</v>
      </c>
      <c r="C874" s="1" t="s">
        <v>3981</v>
      </c>
      <c r="D874" s="1" t="s">
        <v>1282</v>
      </c>
      <c r="E874" s="16">
        <v>204002000000</v>
      </c>
      <c r="F874" s="16" t="s">
        <v>1005</v>
      </c>
      <c r="G874" s="8" t="s">
        <v>201</v>
      </c>
      <c r="H874" s="1">
        <v>2</v>
      </c>
      <c r="I874" s="1" t="s">
        <v>1351</v>
      </c>
      <c r="J874" s="1">
        <v>202</v>
      </c>
      <c r="K874" s="1" t="s">
        <v>1352</v>
      </c>
      <c r="L874" s="1">
        <v>61001002001</v>
      </c>
      <c r="M874" s="1" t="s">
        <v>1363</v>
      </c>
      <c r="N874" s="8">
        <v>2003</v>
      </c>
      <c r="O874" s="8">
        <v>68</v>
      </c>
      <c r="P874" s="8" t="s">
        <v>4009</v>
      </c>
      <c r="Q8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4" s="8" t="s">
        <v>3910</v>
      </c>
      <c r="S874" s="8" t="s">
        <v>2050</v>
      </c>
      <c r="T874" s="8" t="s">
        <v>1382</v>
      </c>
      <c r="U874" s="18"/>
      <c r="V874" s="1" t="s">
        <v>2590</v>
      </c>
      <c r="W874" s="8" t="s">
        <v>2628</v>
      </c>
      <c r="X874" s="19" t="s">
        <v>2878</v>
      </c>
      <c r="AA874" s="20">
        <v>1280471.71</v>
      </c>
      <c r="AB874" s="12">
        <f t="shared" si="13"/>
        <v>26725.06</v>
      </c>
      <c r="AC874" s="17">
        <f>ROUND(1.65586^(2*EXP(-((Таблица1[[#This Row],[Площадь, кв.м]]/200)^2))-1),4)</f>
        <v>1.4832000000000001</v>
      </c>
      <c r="AD8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0.95</v>
      </c>
      <c r="AF874" s="21">
        <v>1</v>
      </c>
      <c r="AG8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37656.678500000002</v>
      </c>
      <c r="AH874" s="34">
        <f>ROUND(Таблица1[[#This Row],[УПКС]]*Таблица1[[#This Row],[Площадь, кв.м]],2)</f>
        <v>2560654.14</v>
      </c>
      <c r="AI874" s="14">
        <f>Таблица1[[#This Row],[Кадастровая стоимость, руб]]/Таблица1[[#This Row],[Действ. КС]]</f>
        <v>1.9997740832556155</v>
      </c>
      <c r="AJ874" s="20" t="s">
        <v>3996</v>
      </c>
      <c r="AK874" s="20" t="s">
        <v>3997</v>
      </c>
      <c r="AL874" s="20" t="s">
        <v>3998</v>
      </c>
      <c r="AM874" s="8" t="s">
        <v>3984</v>
      </c>
      <c r="AN874" s="8" t="s">
        <v>4036</v>
      </c>
      <c r="AO874" s="46" t="s">
        <v>4013</v>
      </c>
    </row>
    <row r="875" spans="1:41" x14ac:dyDescent="0.25">
      <c r="A875" s="1" t="s">
        <v>760</v>
      </c>
      <c r="B875" s="1" t="s">
        <v>17</v>
      </c>
      <c r="C875" s="1" t="s">
        <v>3981</v>
      </c>
      <c r="D875" s="1" t="s">
        <v>1282</v>
      </c>
      <c r="E875" s="16">
        <v>204002000000</v>
      </c>
      <c r="F875" s="16" t="s">
        <v>1005</v>
      </c>
      <c r="G875" s="8" t="s">
        <v>201</v>
      </c>
      <c r="H875" s="1">
        <v>2</v>
      </c>
      <c r="I875" s="1" t="s">
        <v>1351</v>
      </c>
      <c r="J875" s="1">
        <v>202</v>
      </c>
      <c r="K875" s="1" t="s">
        <v>1352</v>
      </c>
      <c r="L875" s="1">
        <v>61001002001</v>
      </c>
      <c r="M875" s="1" t="s">
        <v>1363</v>
      </c>
      <c r="N875" s="8">
        <v>1971</v>
      </c>
      <c r="O875" s="8">
        <v>73.3</v>
      </c>
      <c r="P875" s="8" t="s">
        <v>4009</v>
      </c>
      <c r="Q8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5" s="8" t="s">
        <v>3910</v>
      </c>
      <c r="S875" s="8" t="s">
        <v>2088</v>
      </c>
      <c r="T875" s="8" t="s">
        <v>1382</v>
      </c>
      <c r="U875" s="18"/>
      <c r="V875" s="1" t="s">
        <v>2590</v>
      </c>
      <c r="W875" s="8" t="s">
        <v>2628</v>
      </c>
      <c r="X875" s="19" t="s">
        <v>2885</v>
      </c>
      <c r="AA875" s="20">
        <v>534299.30000000005</v>
      </c>
      <c r="AB875" s="12">
        <f t="shared" si="13"/>
        <v>26725.06</v>
      </c>
      <c r="AC875" s="17">
        <f>ROUND(1.65586^(2*EXP(-((Таблица1[[#This Row],[Площадь, кв.м]]/200)^2))-1),4)</f>
        <v>1.4587000000000001</v>
      </c>
      <c r="AD8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0.4</v>
      </c>
      <c r="AF875" s="21">
        <v>1</v>
      </c>
      <c r="AG8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15593.538</v>
      </c>
      <c r="AH875" s="34">
        <f>ROUND(Таблица1[[#This Row],[УПКС]]*Таблица1[[#This Row],[Площадь, кв.м]],2)</f>
        <v>1143006.3400000001</v>
      </c>
      <c r="AI875" s="14">
        <f>Таблица1[[#This Row],[Кадастровая стоимость, руб]]/Таблица1[[#This Row],[Действ. КС]]</f>
        <v>2.1392622823949048</v>
      </c>
      <c r="AJ875" s="20" t="s">
        <v>3996</v>
      </c>
      <c r="AK875" s="20" t="s">
        <v>3997</v>
      </c>
      <c r="AL875" s="20" t="s">
        <v>3998</v>
      </c>
      <c r="AM875" s="8" t="s">
        <v>3984</v>
      </c>
      <c r="AN875" s="8" t="s">
        <v>4036</v>
      </c>
      <c r="AO875" s="46" t="s">
        <v>4013</v>
      </c>
    </row>
    <row r="876" spans="1:41" x14ac:dyDescent="0.25">
      <c r="A876" s="1" t="s">
        <v>866</v>
      </c>
      <c r="B876" s="1" t="s">
        <v>17</v>
      </c>
      <c r="C876" s="1" t="s">
        <v>3981</v>
      </c>
      <c r="D876" s="1" t="s">
        <v>1282</v>
      </c>
      <c r="E876" s="16">
        <v>204002000000</v>
      </c>
      <c r="F876" s="16" t="s">
        <v>1005</v>
      </c>
      <c r="G876" s="8" t="s">
        <v>201</v>
      </c>
      <c r="H876" s="1">
        <v>2</v>
      </c>
      <c r="I876" s="1" t="s">
        <v>1351</v>
      </c>
      <c r="J876" s="1">
        <v>202</v>
      </c>
      <c r="K876" s="1" t="s">
        <v>1352</v>
      </c>
      <c r="L876" s="1">
        <v>61001002001</v>
      </c>
      <c r="M876" s="1" t="s">
        <v>1363</v>
      </c>
      <c r="N876" s="8">
        <v>1994</v>
      </c>
      <c r="O876" s="8">
        <v>92.4</v>
      </c>
      <c r="P876" s="8" t="s">
        <v>4009</v>
      </c>
      <c r="Q8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6" s="8" t="s">
        <v>3910</v>
      </c>
      <c r="S876" s="8" t="s">
        <v>2186</v>
      </c>
      <c r="T876" s="8" t="s">
        <v>1382</v>
      </c>
      <c r="U876" s="18"/>
      <c r="V876" s="1" t="s">
        <v>2590</v>
      </c>
      <c r="W876" s="8" t="s">
        <v>2628</v>
      </c>
      <c r="X876" s="19" t="s">
        <v>2898</v>
      </c>
      <c r="AA876" s="20">
        <v>774009.85</v>
      </c>
      <c r="AB876" s="12">
        <f t="shared" si="13"/>
        <v>26725.06</v>
      </c>
      <c r="AC876" s="17">
        <f>ROUND(1.65586^(2*EXP(-((Таблица1[[#This Row],[Площадь, кв.м]]/200)^2))-1),4)</f>
        <v>1.3640000000000001</v>
      </c>
      <c r="AD8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876" s="21">
        <v>1</v>
      </c>
      <c r="AG8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31349.564399999999</v>
      </c>
      <c r="AH876" s="34">
        <f>ROUND(Таблица1[[#This Row],[УПКС]]*Таблица1[[#This Row],[Площадь, кв.м]],2)</f>
        <v>2896699.75</v>
      </c>
      <c r="AI876" s="14">
        <f>Таблица1[[#This Row],[Кадастровая стоимость, руб]]/Таблица1[[#This Row],[Действ. КС]]</f>
        <v>3.7424585100564292</v>
      </c>
      <c r="AJ876" s="20" t="s">
        <v>3996</v>
      </c>
      <c r="AK876" s="20" t="s">
        <v>3997</v>
      </c>
      <c r="AL876" s="20" t="s">
        <v>3998</v>
      </c>
      <c r="AM876" s="8" t="s">
        <v>3984</v>
      </c>
      <c r="AN876" s="8" t="s">
        <v>4036</v>
      </c>
      <c r="AO876" s="46" t="s">
        <v>4013</v>
      </c>
    </row>
    <row r="877" spans="1:41" x14ac:dyDescent="0.25">
      <c r="A877" s="1" t="s">
        <v>181</v>
      </c>
      <c r="B877" s="1" t="s">
        <v>21</v>
      </c>
      <c r="C877" s="1" t="s">
        <v>3981</v>
      </c>
      <c r="D877" s="1" t="s">
        <v>1282</v>
      </c>
      <c r="E877" s="16">
        <v>204002000000</v>
      </c>
      <c r="F877" s="16" t="s">
        <v>1005</v>
      </c>
      <c r="G877" s="8" t="s">
        <v>201</v>
      </c>
      <c r="H877" s="1">
        <v>2</v>
      </c>
      <c r="I877" s="1" t="s">
        <v>1351</v>
      </c>
      <c r="J877" s="1">
        <v>202</v>
      </c>
      <c r="K877" s="1" t="s">
        <v>1352</v>
      </c>
      <c r="L877" s="1">
        <v>61001006003</v>
      </c>
      <c r="M877" s="1" t="s">
        <v>1361</v>
      </c>
      <c r="N877" s="8">
        <v>2007</v>
      </c>
      <c r="O877" s="8">
        <v>108.6</v>
      </c>
      <c r="P877" s="8" t="s">
        <v>4009</v>
      </c>
      <c r="Q8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7" s="8" t="s">
        <v>3910</v>
      </c>
      <c r="S877" s="8" t="s">
        <v>1536</v>
      </c>
      <c r="T877" s="8" t="s">
        <v>1382</v>
      </c>
      <c r="U877" s="18"/>
      <c r="V877" s="1" t="s">
        <v>2590</v>
      </c>
      <c r="W877" s="8" t="s">
        <v>2628</v>
      </c>
      <c r="X877" s="19" t="s">
        <v>2760</v>
      </c>
      <c r="AA877" s="20">
        <v>6758423.4800000004</v>
      </c>
      <c r="AB877" s="12">
        <f t="shared" si="13"/>
        <v>26725.06</v>
      </c>
      <c r="AC877" s="17">
        <f>ROUND(1.65586^(2*EXP(-((Таблица1[[#This Row],[Площадь, кв.м]]/200)^2))-1),4)</f>
        <v>1.2799</v>
      </c>
      <c r="AD8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877" s="21">
        <v>1</v>
      </c>
      <c r="AG8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33521.296199999997</v>
      </c>
      <c r="AH877" s="34">
        <f>ROUND(Таблица1[[#This Row],[УПКС]]*Таблица1[[#This Row],[Площадь, кв.м]],2)</f>
        <v>3640412.77</v>
      </c>
      <c r="AI877" s="14">
        <f>Таблица1[[#This Row],[Кадастровая стоимость, руб]]/Таблица1[[#This Row],[Действ. КС]]</f>
        <v>0.53864821888905956</v>
      </c>
      <c r="AJ877" s="20" t="s">
        <v>3996</v>
      </c>
      <c r="AK877" s="20" t="s">
        <v>3997</v>
      </c>
      <c r="AL877" s="20" t="s">
        <v>3998</v>
      </c>
      <c r="AM877" s="8" t="s">
        <v>3984</v>
      </c>
      <c r="AN877" s="8" t="s">
        <v>4036</v>
      </c>
      <c r="AO877" s="46" t="s">
        <v>4013</v>
      </c>
    </row>
    <row r="878" spans="1:41" x14ac:dyDescent="0.25">
      <c r="A878" s="1" t="s">
        <v>1111</v>
      </c>
      <c r="B878" s="1" t="s">
        <v>17</v>
      </c>
      <c r="C878" s="1" t="s">
        <v>3981</v>
      </c>
      <c r="D878" s="1" t="s">
        <v>1282</v>
      </c>
      <c r="E878" s="16">
        <v>204002000000</v>
      </c>
      <c r="F878" s="16" t="s">
        <v>1005</v>
      </c>
      <c r="G878" s="8" t="s">
        <v>201</v>
      </c>
      <c r="H878" s="1">
        <v>2</v>
      </c>
      <c r="I878" s="1" t="s">
        <v>1351</v>
      </c>
      <c r="J878" s="1">
        <v>202</v>
      </c>
      <c r="K878" s="1" t="s">
        <v>1352</v>
      </c>
      <c r="L878" s="1">
        <v>61001002002</v>
      </c>
      <c r="M878" s="1" t="s">
        <v>1365</v>
      </c>
      <c r="N878" s="8">
        <v>1994</v>
      </c>
      <c r="O878" s="8">
        <v>45.2</v>
      </c>
      <c r="P878" s="8" t="s">
        <v>4009</v>
      </c>
      <c r="Q8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8" s="8" t="s">
        <v>3910</v>
      </c>
      <c r="S878" s="8" t="s">
        <v>2421</v>
      </c>
      <c r="T878" s="8" t="s">
        <v>1382</v>
      </c>
      <c r="U878" s="18"/>
      <c r="V878" s="1" t="s">
        <v>2590</v>
      </c>
      <c r="W878" s="8" t="s">
        <v>2628</v>
      </c>
      <c r="X878" s="19" t="s">
        <v>2817</v>
      </c>
      <c r="AA878" s="20">
        <v>371886.43</v>
      </c>
      <c r="AB878" s="12">
        <f t="shared" si="13"/>
        <v>26725.06</v>
      </c>
      <c r="AC878" s="17">
        <f>ROUND(1.65586^(2*EXP(-((Таблица1[[#This Row],[Площадь, кв.м]]/200)^2))-1),4)</f>
        <v>1.5748</v>
      </c>
      <c r="AD8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878" s="21">
        <v>1</v>
      </c>
      <c r="AG8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36194.497100000001</v>
      </c>
      <c r="AH878" s="34">
        <f>ROUND(Таблица1[[#This Row],[УПКС]]*Таблица1[[#This Row],[Площадь, кв.м]],2)</f>
        <v>1635991.27</v>
      </c>
      <c r="AI878" s="14">
        <f>Таблица1[[#This Row],[Кадастровая стоимость, руб]]/Таблица1[[#This Row],[Действ. КС]]</f>
        <v>4.3991690420110245</v>
      </c>
      <c r="AJ878" s="20" t="s">
        <v>3996</v>
      </c>
      <c r="AK878" s="20" t="s">
        <v>3997</v>
      </c>
      <c r="AL878" s="20" t="s">
        <v>3998</v>
      </c>
      <c r="AM878" s="8" t="s">
        <v>3984</v>
      </c>
      <c r="AN878" s="8" t="s">
        <v>4036</v>
      </c>
      <c r="AO878" s="46" t="s">
        <v>4013</v>
      </c>
    </row>
    <row r="879" spans="1:41" x14ac:dyDescent="0.25">
      <c r="A879" s="1" t="s">
        <v>485</v>
      </c>
      <c r="B879" s="1" t="s">
        <v>17</v>
      </c>
      <c r="C879" s="1" t="s">
        <v>3981</v>
      </c>
      <c r="D879" s="1" t="s">
        <v>1282</v>
      </c>
      <c r="E879" s="16">
        <v>204002000000</v>
      </c>
      <c r="F879" s="16" t="s">
        <v>1005</v>
      </c>
      <c r="G879" s="8" t="s">
        <v>201</v>
      </c>
      <c r="H879" s="1">
        <v>2</v>
      </c>
      <c r="I879" s="1" t="s">
        <v>1351</v>
      </c>
      <c r="J879" s="1">
        <v>202</v>
      </c>
      <c r="K879" s="1" t="s">
        <v>1352</v>
      </c>
      <c r="L879" s="1">
        <v>61001002001</v>
      </c>
      <c r="M879" s="1" t="s">
        <v>1363</v>
      </c>
      <c r="N879" s="8">
        <v>1965</v>
      </c>
      <c r="O879" s="8">
        <v>29.1</v>
      </c>
      <c r="P879" s="8" t="s">
        <v>4009</v>
      </c>
      <c r="Q8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79" s="8" t="s">
        <v>3910</v>
      </c>
      <c r="S879" s="8" t="s">
        <v>1826</v>
      </c>
      <c r="T879" s="8" t="s">
        <v>1382</v>
      </c>
      <c r="U879" s="18"/>
      <c r="V879" s="1" t="s">
        <v>2590</v>
      </c>
      <c r="W879" s="8" t="s">
        <v>2628</v>
      </c>
      <c r="X879" s="19" t="s">
        <v>2835</v>
      </c>
      <c r="AA879" s="20">
        <v>282764.94</v>
      </c>
      <c r="AB879" s="12">
        <f t="shared" si="13"/>
        <v>26725.06</v>
      </c>
      <c r="AC879" s="17">
        <f>ROUND(1.65586^(2*EXP(-((Таблица1[[#This Row],[Площадь, кв.м]]/200)^2))-1),4)</f>
        <v>1.6212</v>
      </c>
      <c r="AD8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879" s="21">
        <v>1</v>
      </c>
      <c r="AG8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16030.866900000001</v>
      </c>
      <c r="AH879" s="34">
        <f>ROUND(Таблица1[[#This Row],[УПКС]]*Таблица1[[#This Row],[Площадь, кв.м]],2)</f>
        <v>466498.23</v>
      </c>
      <c r="AI879" s="14">
        <f>Таблица1[[#This Row],[Кадастровая стоимость, руб]]/Таблица1[[#This Row],[Действ. КС]]</f>
        <v>1.649773942978928</v>
      </c>
      <c r="AJ879" s="20" t="s">
        <v>3996</v>
      </c>
      <c r="AK879" s="20" t="s">
        <v>3997</v>
      </c>
      <c r="AL879" s="20" t="s">
        <v>3998</v>
      </c>
      <c r="AM879" s="8" t="s">
        <v>3984</v>
      </c>
      <c r="AN879" s="8" t="s">
        <v>4036</v>
      </c>
      <c r="AO879" s="46" t="s">
        <v>4013</v>
      </c>
    </row>
    <row r="880" spans="1:41" x14ac:dyDescent="0.25">
      <c r="A880" s="1" t="s">
        <v>711</v>
      </c>
      <c r="B880" s="1" t="s">
        <v>17</v>
      </c>
      <c r="C880" s="1" t="s">
        <v>3981</v>
      </c>
      <c r="D880" s="1" t="s">
        <v>1282</v>
      </c>
      <c r="E880" s="16">
        <v>204002000000</v>
      </c>
      <c r="F880" s="16" t="s">
        <v>1005</v>
      </c>
      <c r="G880" s="8" t="s">
        <v>201</v>
      </c>
      <c r="H880" s="1">
        <v>2</v>
      </c>
      <c r="I880" s="1" t="s">
        <v>1351</v>
      </c>
      <c r="J880" s="1">
        <v>202</v>
      </c>
      <c r="K880" s="1" t="s">
        <v>1352</v>
      </c>
      <c r="L880" s="1">
        <v>61001002001</v>
      </c>
      <c r="M880" s="1" t="s">
        <v>1363</v>
      </c>
      <c r="N880" s="8">
        <v>2006</v>
      </c>
      <c r="O880" s="8">
        <v>66.2</v>
      </c>
      <c r="P880" s="8" t="s">
        <v>4009</v>
      </c>
      <c r="Q8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0" s="8" t="s">
        <v>3910</v>
      </c>
      <c r="S880" s="8" t="s">
        <v>2040</v>
      </c>
      <c r="T880" s="8" t="s">
        <v>1382</v>
      </c>
      <c r="U880" s="18"/>
      <c r="V880" s="1" t="s">
        <v>2597</v>
      </c>
      <c r="W880" s="8" t="s">
        <v>2628</v>
      </c>
      <c r="X880" s="19"/>
      <c r="AA880" s="20">
        <v>1367213.34</v>
      </c>
      <c r="AB880" s="12">
        <f t="shared" si="13"/>
        <v>26725.06</v>
      </c>
      <c r="AC880" s="17">
        <f>ROUND(1.65586^(2*EXP(-((Таблица1[[#This Row],[Площадь, кв.м]]/200)^2))-1),4)</f>
        <v>1.4913000000000001</v>
      </c>
      <c r="AD8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880" s="21">
        <v>1</v>
      </c>
      <c r="AG8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38659.429499999998</v>
      </c>
      <c r="AH880" s="34">
        <f>ROUND(Таблица1[[#This Row],[УПКС]]*Таблица1[[#This Row],[Площадь, кв.м]],2)</f>
        <v>2559254.23</v>
      </c>
      <c r="AI880" s="14">
        <f>Таблица1[[#This Row],[Кадастровая стоимость, руб]]/Таблица1[[#This Row],[Действ. КС]]</f>
        <v>1.8718762866956811</v>
      </c>
      <c r="AJ880" s="20" t="s">
        <v>3996</v>
      </c>
      <c r="AK880" s="20" t="s">
        <v>3997</v>
      </c>
      <c r="AL880" s="20" t="s">
        <v>3998</v>
      </c>
      <c r="AM880" s="8" t="s">
        <v>3984</v>
      </c>
      <c r="AN880" s="8" t="s">
        <v>4036</v>
      </c>
      <c r="AO880" s="46" t="s">
        <v>4013</v>
      </c>
    </row>
    <row r="881" spans="1:41" x14ac:dyDescent="0.25">
      <c r="A881" s="1" t="s">
        <v>1149</v>
      </c>
      <c r="B881" s="1" t="s">
        <v>17</v>
      </c>
      <c r="C881" s="1" t="s">
        <v>3981</v>
      </c>
      <c r="D881" s="1" t="s">
        <v>1282</v>
      </c>
      <c r="E881" s="16">
        <v>204002000000</v>
      </c>
      <c r="F881" s="16" t="s">
        <v>1005</v>
      </c>
      <c r="G881" s="8" t="s">
        <v>201</v>
      </c>
      <c r="H881" s="1">
        <v>2</v>
      </c>
      <c r="I881" s="1" t="s">
        <v>1351</v>
      </c>
      <c r="J881" s="1">
        <v>202</v>
      </c>
      <c r="K881" s="1" t="s">
        <v>1352</v>
      </c>
      <c r="L881" s="1">
        <v>61001002004</v>
      </c>
      <c r="M881" s="1" t="s">
        <v>1367</v>
      </c>
      <c r="N881" s="8">
        <v>2004</v>
      </c>
      <c r="O881" s="8">
        <v>106.7</v>
      </c>
      <c r="P881" s="8" t="s">
        <v>4009</v>
      </c>
      <c r="Q8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1" s="8" t="s">
        <v>3910</v>
      </c>
      <c r="S881" s="8" t="s">
        <v>2458</v>
      </c>
      <c r="T881" s="8" t="s">
        <v>1382</v>
      </c>
      <c r="U881" s="18"/>
      <c r="V881" s="1" t="s">
        <v>2590</v>
      </c>
      <c r="W881" s="8" t="s">
        <v>2628</v>
      </c>
      <c r="X881" s="19" t="s">
        <v>2928</v>
      </c>
      <c r="AA881" s="20">
        <v>1925763.57</v>
      </c>
      <c r="AB881" s="12">
        <f t="shared" si="13"/>
        <v>26725.06</v>
      </c>
      <c r="AC881" s="17">
        <f>ROUND(1.65586^(2*EXP(-((Таблица1[[#This Row],[Площадь, кв.м]]/200)^2))-1),4)</f>
        <v>1.2898000000000001</v>
      </c>
      <c r="AD8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881" s="21">
        <v>1</v>
      </c>
      <c r="AG8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33091.183100000002</v>
      </c>
      <c r="AH881" s="34">
        <f>ROUND(Таблица1[[#This Row],[УПКС]]*Таблица1[[#This Row],[Площадь, кв.м]],2)</f>
        <v>3530829.24</v>
      </c>
      <c r="AI881" s="14">
        <f>Таблица1[[#This Row],[Кадастровая стоимость, руб]]/Таблица1[[#This Row],[Действ. КС]]</f>
        <v>1.8334697441597154</v>
      </c>
      <c r="AJ881" s="20" t="s">
        <v>3996</v>
      </c>
      <c r="AK881" s="20" t="s">
        <v>3997</v>
      </c>
      <c r="AL881" s="20" t="s">
        <v>3998</v>
      </c>
      <c r="AM881" s="8" t="s">
        <v>3984</v>
      </c>
      <c r="AN881" s="8" t="s">
        <v>4036</v>
      </c>
      <c r="AO881" s="46" t="s">
        <v>4013</v>
      </c>
    </row>
    <row r="882" spans="1:41" x14ac:dyDescent="0.25">
      <c r="A882" s="1" t="s">
        <v>943</v>
      </c>
      <c r="B882" s="1" t="s">
        <v>56</v>
      </c>
      <c r="C882" s="1" t="s">
        <v>3981</v>
      </c>
      <c r="D882" s="1" t="s">
        <v>1282</v>
      </c>
      <c r="E882" s="16">
        <v>204002000000</v>
      </c>
      <c r="F882" s="16" t="s">
        <v>1005</v>
      </c>
      <c r="G882" s="8" t="s">
        <v>201</v>
      </c>
      <c r="H882" s="1">
        <v>2</v>
      </c>
      <c r="I882" s="1" t="s">
        <v>1351</v>
      </c>
      <c r="J882" s="1">
        <v>202</v>
      </c>
      <c r="K882" s="1" t="s">
        <v>1352</v>
      </c>
      <c r="L882" s="1">
        <v>61001002001</v>
      </c>
      <c r="M882" s="1" t="s">
        <v>1363</v>
      </c>
      <c r="N882" s="8">
        <v>2000</v>
      </c>
      <c r="O882" s="8">
        <v>113.6</v>
      </c>
      <c r="P882" s="8" t="s">
        <v>4009</v>
      </c>
      <c r="Q8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2" s="8" t="s">
        <v>3910</v>
      </c>
      <c r="S882" s="8" t="s">
        <v>2262</v>
      </c>
      <c r="T882" s="8" t="s">
        <v>1382</v>
      </c>
      <c r="U882" s="18"/>
      <c r="V882" s="1" t="s">
        <v>2590</v>
      </c>
      <c r="W882" s="8" t="s">
        <v>2628</v>
      </c>
      <c r="X882" s="19" t="s">
        <v>2903</v>
      </c>
      <c r="AA882" s="20">
        <v>3552175.44</v>
      </c>
      <c r="AB882" s="12">
        <f t="shared" si="13"/>
        <v>26725.06</v>
      </c>
      <c r="AC882" s="17">
        <f>ROUND(1.65586^(2*EXP(-((Таблица1[[#This Row],[Площадь, кв.м]]/200)^2))-1),4)</f>
        <v>1.2538</v>
      </c>
      <c r="AD8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0.93</v>
      </c>
      <c r="AF882" s="21">
        <v>1</v>
      </c>
      <c r="AG8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31162.328600000001</v>
      </c>
      <c r="AH882" s="34">
        <f>ROUND(Таблица1[[#This Row],[УПКС]]*Таблица1[[#This Row],[Площадь, кв.м]],2)</f>
        <v>3540040.53</v>
      </c>
      <c r="AI882" s="14">
        <f>Таблица1[[#This Row],[Кадастровая стоимость, руб]]/Таблица1[[#This Row],[Действ. КС]]</f>
        <v>0.99658380893484244</v>
      </c>
      <c r="AJ882" s="20" t="s">
        <v>3996</v>
      </c>
      <c r="AK882" s="20" t="s">
        <v>3997</v>
      </c>
      <c r="AL882" s="20" t="s">
        <v>3998</v>
      </c>
      <c r="AM882" s="8" t="s">
        <v>3984</v>
      </c>
      <c r="AN882" s="8" t="s">
        <v>4036</v>
      </c>
      <c r="AO882" s="46" t="s">
        <v>4013</v>
      </c>
    </row>
    <row r="883" spans="1:41" x14ac:dyDescent="0.25">
      <c r="A883" s="1" t="s">
        <v>1136</v>
      </c>
      <c r="B883" s="1" t="s">
        <v>17</v>
      </c>
      <c r="C883" s="1" t="s">
        <v>3981</v>
      </c>
      <c r="D883" s="1" t="s">
        <v>1282</v>
      </c>
      <c r="E883" s="16">
        <v>204002000000</v>
      </c>
      <c r="F883" s="16" t="s">
        <v>1005</v>
      </c>
      <c r="G883" s="8" t="s">
        <v>201</v>
      </c>
      <c r="H883" s="1">
        <v>2</v>
      </c>
      <c r="I883" s="1" t="s">
        <v>1351</v>
      </c>
      <c r="J883" s="1">
        <v>202</v>
      </c>
      <c r="K883" s="1" t="s">
        <v>1352</v>
      </c>
      <c r="L883" s="1">
        <v>61001002002</v>
      </c>
      <c r="M883" s="1" t="s">
        <v>1365</v>
      </c>
      <c r="N883" s="8">
        <v>1993</v>
      </c>
      <c r="O883" s="8">
        <v>127</v>
      </c>
      <c r="P883" s="8" t="s">
        <v>4009</v>
      </c>
      <c r="Q8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3" s="8" t="s">
        <v>3910</v>
      </c>
      <c r="S883" s="8" t="s">
        <v>2445</v>
      </c>
      <c r="T883" s="8" t="s">
        <v>1382</v>
      </c>
      <c r="U883" s="18"/>
      <c r="V883" s="1" t="s">
        <v>2590</v>
      </c>
      <c r="W883" s="8" t="s">
        <v>2628</v>
      </c>
      <c r="X883" s="19" t="s">
        <v>2893</v>
      </c>
      <c r="AA883" s="20">
        <v>857941.09</v>
      </c>
      <c r="AB883" s="12">
        <f t="shared" si="13"/>
        <v>26725.06</v>
      </c>
      <c r="AC883" s="17">
        <f>ROUND(1.65586^(2*EXP(-((Таблица1[[#This Row],[Площадь, кв.м]]/200)^2))-1),4)</f>
        <v>1.1848000000000001</v>
      </c>
      <c r="AD8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883" s="21">
        <v>1</v>
      </c>
      <c r="AG8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26914.273399999998</v>
      </c>
      <c r="AH883" s="34">
        <f>ROUND(Таблица1[[#This Row],[УПКС]]*Таблица1[[#This Row],[Площадь, кв.м]],2)</f>
        <v>3418112.72</v>
      </c>
      <c r="AI883" s="14">
        <f>Таблица1[[#This Row],[Кадастровая стоимость, руб]]/Таблица1[[#This Row],[Действ. КС]]</f>
        <v>3.9840879051497584</v>
      </c>
      <c r="AJ883" s="20" t="s">
        <v>3996</v>
      </c>
      <c r="AK883" s="20" t="s">
        <v>3997</v>
      </c>
      <c r="AL883" s="20" t="s">
        <v>3998</v>
      </c>
      <c r="AM883" s="8" t="s">
        <v>3984</v>
      </c>
      <c r="AN883" s="8" t="s">
        <v>4036</v>
      </c>
      <c r="AO883" s="46" t="s">
        <v>4013</v>
      </c>
    </row>
    <row r="884" spans="1:41" x14ac:dyDescent="0.25">
      <c r="A884" s="1" t="s">
        <v>91</v>
      </c>
      <c r="B884" s="1" t="s">
        <v>19</v>
      </c>
      <c r="C884" s="1" t="s">
        <v>3981</v>
      </c>
      <c r="D884" s="1" t="s">
        <v>1282</v>
      </c>
      <c r="E884" s="16">
        <v>204002000000</v>
      </c>
      <c r="F884" s="16" t="s">
        <v>1005</v>
      </c>
      <c r="G884" s="8" t="s">
        <v>1338</v>
      </c>
      <c r="H884" s="1">
        <v>2</v>
      </c>
      <c r="I884" s="1" t="s">
        <v>1349</v>
      </c>
      <c r="J884" s="1">
        <v>201</v>
      </c>
      <c r="K884" s="1" t="s">
        <v>1350</v>
      </c>
      <c r="L884" s="1">
        <v>61001002000</v>
      </c>
      <c r="M884" s="1" t="s">
        <v>1364</v>
      </c>
      <c r="N884" s="8">
        <v>1999</v>
      </c>
      <c r="O884" s="8">
        <v>107.4</v>
      </c>
      <c r="P884" s="8" t="s">
        <v>4009</v>
      </c>
      <c r="Q8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4" s="8" t="s">
        <v>3911</v>
      </c>
      <c r="S884" s="8" t="s">
        <v>1454</v>
      </c>
      <c r="T884" s="8" t="s">
        <v>1382</v>
      </c>
      <c r="V884" s="1" t="s">
        <v>2590</v>
      </c>
      <c r="W884" s="8" t="s">
        <v>2605</v>
      </c>
      <c r="X884" s="19" t="s">
        <v>2700</v>
      </c>
      <c r="Y884" s="8" t="s">
        <v>2933</v>
      </c>
      <c r="Z884" s="8">
        <v>1</v>
      </c>
      <c r="AA884" s="20">
        <v>2656420.86</v>
      </c>
      <c r="AB884" s="12">
        <f t="shared" si="13"/>
        <v>26725.06</v>
      </c>
      <c r="AC884" s="17">
        <f>ROUND(1.65586^(2*EXP(-((Таблица1[[#This Row],[Площадь, кв.м]]/200)^2))-1),4)</f>
        <v>1.2861</v>
      </c>
      <c r="AD8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0.92</v>
      </c>
      <c r="AF884" s="21">
        <v>1</v>
      </c>
      <c r="AG8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31621.411700000001</v>
      </c>
      <c r="AH884" s="34">
        <f>ROUND(Таблица1[[#This Row],[УПКС]]*Таблица1[[#This Row],[Площадь, кв.м]],2)</f>
        <v>3396139.62</v>
      </c>
      <c r="AI884" s="14">
        <f>Таблица1[[#This Row],[Кадастровая стоимость, руб]]/Таблица1[[#This Row],[Действ. КС]]</f>
        <v>1.2784644448244546</v>
      </c>
      <c r="AJ884" s="20" t="s">
        <v>3996</v>
      </c>
      <c r="AK884" s="20" t="s">
        <v>3997</v>
      </c>
      <c r="AL884" s="20" t="s">
        <v>3998</v>
      </c>
      <c r="AM884" s="8" t="s">
        <v>3984</v>
      </c>
      <c r="AN884" s="8" t="s">
        <v>4036</v>
      </c>
      <c r="AO884" s="46" t="s">
        <v>4013</v>
      </c>
    </row>
    <row r="885" spans="1:41" x14ac:dyDescent="0.25">
      <c r="A885" s="1" t="s">
        <v>84</v>
      </c>
      <c r="B885" s="1" t="s">
        <v>19</v>
      </c>
      <c r="C885" s="1" t="s">
        <v>3981</v>
      </c>
      <c r="D885" s="1" t="s">
        <v>1282</v>
      </c>
      <c r="E885" s="16">
        <v>204002000000</v>
      </c>
      <c r="F885" s="16" t="s">
        <v>1005</v>
      </c>
      <c r="G885" s="8" t="s">
        <v>1338</v>
      </c>
      <c r="H885" s="1">
        <v>2</v>
      </c>
      <c r="I885" s="1" t="s">
        <v>1349</v>
      </c>
      <c r="J885" s="1">
        <v>201</v>
      </c>
      <c r="K885" s="1" t="s">
        <v>1350</v>
      </c>
      <c r="L885" s="1">
        <v>61001002000</v>
      </c>
      <c r="M885" s="1" t="s">
        <v>1364</v>
      </c>
      <c r="N885" s="8">
        <v>1999</v>
      </c>
      <c r="O885" s="8">
        <v>81.900000000000006</v>
      </c>
      <c r="P885" s="8" t="s">
        <v>4009</v>
      </c>
      <c r="Q8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5" s="8" t="s">
        <v>3911</v>
      </c>
      <c r="S885" s="8" t="s">
        <v>1448</v>
      </c>
      <c r="T885" s="8" t="s">
        <v>1382</v>
      </c>
      <c r="V885" s="1" t="s">
        <v>2590</v>
      </c>
      <c r="W885" s="8" t="s">
        <v>2605</v>
      </c>
      <c r="X885" s="19" t="s">
        <v>2700</v>
      </c>
      <c r="Y885" s="8" t="s">
        <v>2933</v>
      </c>
      <c r="Z885" s="8">
        <v>2</v>
      </c>
      <c r="AA885" s="20">
        <v>2025706.41</v>
      </c>
      <c r="AB885" s="12">
        <f t="shared" si="13"/>
        <v>26725.06</v>
      </c>
      <c r="AC885" s="17">
        <f>ROUND(1.65586^(2*EXP(-((Таблица1[[#This Row],[Площадь, кв.м]]/200)^2))-1),4)</f>
        <v>1.4171</v>
      </c>
      <c r="AD8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0.92</v>
      </c>
      <c r="AF885" s="21">
        <v>1</v>
      </c>
      <c r="AG8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34842.315900000001</v>
      </c>
      <c r="AH885" s="34">
        <f>ROUND(Таблица1[[#This Row],[УПКС]]*Таблица1[[#This Row],[Площадь, кв.м]],2)</f>
        <v>2853585.67</v>
      </c>
      <c r="AI885" s="14">
        <f>Таблица1[[#This Row],[Кадастровая стоимость, руб]]/Таблица1[[#This Row],[Действ. КС]]</f>
        <v>1.4086866961140732</v>
      </c>
      <c r="AJ885" s="20" t="s">
        <v>3996</v>
      </c>
      <c r="AK885" s="20" t="s">
        <v>3997</v>
      </c>
      <c r="AL885" s="20" t="s">
        <v>3998</v>
      </c>
      <c r="AM885" s="8" t="s">
        <v>3984</v>
      </c>
      <c r="AN885" s="8" t="s">
        <v>4036</v>
      </c>
      <c r="AO885" s="46" t="s">
        <v>4013</v>
      </c>
    </row>
    <row r="886" spans="1:41" x14ac:dyDescent="0.25">
      <c r="A886" s="1" t="s">
        <v>416</v>
      </c>
      <c r="B886" s="1" t="s">
        <v>19</v>
      </c>
      <c r="C886" s="1" t="s">
        <v>3981</v>
      </c>
      <c r="D886" s="1" t="s">
        <v>1282</v>
      </c>
      <c r="E886" s="16">
        <v>204002000000</v>
      </c>
      <c r="F886" s="16" t="s">
        <v>1005</v>
      </c>
      <c r="G886" s="8" t="s">
        <v>201</v>
      </c>
      <c r="H886" s="1">
        <v>2</v>
      </c>
      <c r="I886" s="1" t="s">
        <v>1351</v>
      </c>
      <c r="J886" s="1">
        <v>202</v>
      </c>
      <c r="K886" s="1" t="s">
        <v>1352</v>
      </c>
      <c r="L886" s="1">
        <v>61001005000</v>
      </c>
      <c r="M886" s="1" t="s">
        <v>1358</v>
      </c>
      <c r="N886" s="8">
        <v>2013</v>
      </c>
      <c r="O886" s="8">
        <v>320</v>
      </c>
      <c r="P886" s="8" t="s">
        <v>4009</v>
      </c>
      <c r="Q8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6" s="8" t="s">
        <v>3910</v>
      </c>
      <c r="S886" s="8" t="s">
        <v>1762</v>
      </c>
      <c r="T886" s="8" t="s">
        <v>1382</v>
      </c>
      <c r="U886" s="18"/>
      <c r="V886" s="1" t="s">
        <v>2590</v>
      </c>
      <c r="W886" s="8" t="s">
        <v>2628</v>
      </c>
      <c r="X886" s="19" t="s">
        <v>2820</v>
      </c>
      <c r="AA886" s="20">
        <v>7914848</v>
      </c>
      <c r="AB886" s="12">
        <f t="shared" si="13"/>
        <v>26725.06</v>
      </c>
      <c r="AC886" s="17">
        <f>ROUND(1.65586^(2*EXP(-((Таблица1[[#This Row],[Площадь, кв.м]]/200)^2))-1),4)</f>
        <v>0.65290000000000004</v>
      </c>
      <c r="AD8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86" s="21">
        <v>1</v>
      </c>
      <c r="AG8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17448.791700000002</v>
      </c>
      <c r="AH886" s="34">
        <f>ROUND(Таблица1[[#This Row],[УПКС]]*Таблица1[[#This Row],[Площадь, кв.м]],2)</f>
        <v>5583613.3399999999</v>
      </c>
      <c r="AI886" s="14">
        <f>Таблица1[[#This Row],[Кадастровая стоимость, руб]]/Таблица1[[#This Row],[Действ. КС]]</f>
        <v>0.70546059002017469</v>
      </c>
      <c r="AJ886" s="20" t="s">
        <v>3996</v>
      </c>
      <c r="AK886" s="20" t="s">
        <v>3997</v>
      </c>
      <c r="AL886" s="20" t="s">
        <v>3998</v>
      </c>
      <c r="AM886" s="8" t="s">
        <v>3984</v>
      </c>
      <c r="AN886" s="8" t="s">
        <v>4036</v>
      </c>
      <c r="AO886" s="46" t="s">
        <v>4013</v>
      </c>
    </row>
    <row r="887" spans="1:41" x14ac:dyDescent="0.25">
      <c r="A887" s="1" t="s">
        <v>1161</v>
      </c>
      <c r="B887" s="1" t="s">
        <v>1162</v>
      </c>
      <c r="C887" s="1" t="s">
        <v>3981</v>
      </c>
      <c r="D887" s="1" t="s">
        <v>1282</v>
      </c>
      <c r="E887" s="16">
        <v>204002000000</v>
      </c>
      <c r="F887" s="16" t="s">
        <v>1005</v>
      </c>
      <c r="G887" s="8" t="s">
        <v>1343</v>
      </c>
      <c r="H887" s="1">
        <v>2</v>
      </c>
      <c r="I887" s="1" t="s">
        <v>1353</v>
      </c>
      <c r="J887" s="1">
        <v>203</v>
      </c>
      <c r="K887" s="1" t="s">
        <v>1354</v>
      </c>
      <c r="L887" s="1">
        <v>61001002000</v>
      </c>
      <c r="M887" s="1" t="s">
        <v>1364</v>
      </c>
      <c r="N887" s="8">
        <v>1991</v>
      </c>
      <c r="O887" s="8">
        <v>166.5</v>
      </c>
      <c r="P887" s="8" t="s">
        <v>4009</v>
      </c>
      <c r="Q8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7" s="8" t="s">
        <v>3910</v>
      </c>
      <c r="S887" s="8" t="s">
        <v>2467</v>
      </c>
      <c r="T887" s="8" t="s">
        <v>1382</v>
      </c>
      <c r="U887" s="18"/>
      <c r="V887" s="1" t="s">
        <v>2590</v>
      </c>
      <c r="W887" s="8" t="s">
        <v>2628</v>
      </c>
      <c r="X887" s="19" t="s">
        <v>2930</v>
      </c>
      <c r="AA887" s="20">
        <v>4118194.35</v>
      </c>
      <c r="AB887" s="12">
        <f t="shared" si="13"/>
        <v>26725.06</v>
      </c>
      <c r="AC887" s="17">
        <f>ROUND(1.65586^(2*EXP(-((Таблица1[[#This Row],[Площадь, кв.м]]/200)^2))-1),4)</f>
        <v>1</v>
      </c>
      <c r="AD8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887" s="21">
        <v>1</v>
      </c>
      <c r="AG8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21914.549200000001</v>
      </c>
      <c r="AH887" s="34">
        <f>ROUND(Таблица1[[#This Row],[УПКС]]*Таблица1[[#This Row],[Площадь, кв.м]],2)</f>
        <v>3648772.44</v>
      </c>
      <c r="AI887" s="14">
        <f>Таблица1[[#This Row],[Кадастровая стоимость, руб]]/Таблица1[[#This Row],[Действ. КС]]</f>
        <v>0.88601268660377819</v>
      </c>
      <c r="AJ887" s="20" t="s">
        <v>3996</v>
      </c>
      <c r="AK887" s="20" t="s">
        <v>3997</v>
      </c>
      <c r="AL887" s="20" t="s">
        <v>3998</v>
      </c>
      <c r="AM887" s="8" t="s">
        <v>3984</v>
      </c>
      <c r="AN887" s="8" t="s">
        <v>4036</v>
      </c>
      <c r="AO887" s="46" t="s">
        <v>4013</v>
      </c>
    </row>
    <row r="888" spans="1:41" x14ac:dyDescent="0.25">
      <c r="A888" s="1" t="s">
        <v>7</v>
      </c>
      <c r="B888" s="1" t="s">
        <v>8</v>
      </c>
      <c r="C888" s="1" t="s">
        <v>3981</v>
      </c>
      <c r="D888" s="1" t="s">
        <v>1282</v>
      </c>
      <c r="E888" s="16">
        <v>204002000000</v>
      </c>
      <c r="F888" s="16" t="s">
        <v>1005</v>
      </c>
      <c r="G888" s="8" t="s">
        <v>1338</v>
      </c>
      <c r="H888" s="1">
        <v>2</v>
      </c>
      <c r="I888" s="1" t="s">
        <v>1349</v>
      </c>
      <c r="J888" s="1">
        <v>201</v>
      </c>
      <c r="K888" s="1" t="s">
        <v>1350</v>
      </c>
      <c r="L888" s="1">
        <v>61001005000</v>
      </c>
      <c r="M888" s="1" t="s">
        <v>1358</v>
      </c>
      <c r="N888" s="8">
        <v>2014</v>
      </c>
      <c r="O888" s="8">
        <v>66.099999999999994</v>
      </c>
      <c r="P888" s="8" t="s">
        <v>4009</v>
      </c>
      <c r="Q8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8" s="8" t="s">
        <v>3911</v>
      </c>
      <c r="S888" s="8" t="s">
        <v>1384</v>
      </c>
      <c r="T888" s="8" t="s">
        <v>1382</v>
      </c>
      <c r="V888" s="1" t="s">
        <v>2590</v>
      </c>
      <c r="W888" s="8" t="s">
        <v>2605</v>
      </c>
      <c r="X888" s="19" t="s">
        <v>2690</v>
      </c>
      <c r="Y888" s="8" t="s">
        <v>2933</v>
      </c>
      <c r="Z888" s="8">
        <v>1</v>
      </c>
      <c r="AA888" s="20">
        <v>1634910.79</v>
      </c>
      <c r="AB888" s="12">
        <f t="shared" si="13"/>
        <v>26725.06</v>
      </c>
      <c r="AC888" s="17">
        <f>ROUND(1.65586^(2*EXP(-((Таблица1[[#This Row],[Площадь, кв.м]]/200)^2))-1),4)</f>
        <v>1.4918</v>
      </c>
      <c r="AD8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88" s="21">
        <v>1</v>
      </c>
      <c r="AG8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39868.444499999998</v>
      </c>
      <c r="AH888" s="34">
        <f>ROUND(Таблица1[[#This Row],[УПКС]]*Таблица1[[#This Row],[Площадь, кв.м]],2)</f>
        <v>2635304.1800000002</v>
      </c>
      <c r="AI888" s="14">
        <f>Таблица1[[#This Row],[Кадастровая стоимость, руб]]/Таблица1[[#This Row],[Действ. КС]]</f>
        <v>1.6118947872379019</v>
      </c>
      <c r="AJ888" s="20" t="s">
        <v>3996</v>
      </c>
      <c r="AK888" s="20" t="s">
        <v>3997</v>
      </c>
      <c r="AL888" s="20" t="s">
        <v>3998</v>
      </c>
      <c r="AM888" s="8" t="s">
        <v>3984</v>
      </c>
      <c r="AN888" s="8" t="s">
        <v>4036</v>
      </c>
      <c r="AO888" s="46" t="s">
        <v>4013</v>
      </c>
    </row>
    <row r="889" spans="1:41" x14ac:dyDescent="0.25">
      <c r="A889" s="1" t="s">
        <v>284</v>
      </c>
      <c r="B889" s="1" t="s">
        <v>17</v>
      </c>
      <c r="C889" s="1" t="s">
        <v>3981</v>
      </c>
      <c r="D889" s="1" t="s">
        <v>1282</v>
      </c>
      <c r="E889" s="16">
        <v>204002000000</v>
      </c>
      <c r="F889" s="16" t="s">
        <v>1005</v>
      </c>
      <c r="G889" s="8" t="s">
        <v>201</v>
      </c>
      <c r="H889" s="1">
        <v>2</v>
      </c>
      <c r="I889" s="1" t="s">
        <v>1351</v>
      </c>
      <c r="J889" s="1">
        <v>202</v>
      </c>
      <c r="K889" s="1" t="s">
        <v>1352</v>
      </c>
      <c r="L889" s="1">
        <v>61001003000</v>
      </c>
      <c r="M889" s="1" t="s">
        <v>1359</v>
      </c>
      <c r="N889" s="8">
        <v>1997</v>
      </c>
      <c r="O889" s="8">
        <v>165.8</v>
      </c>
      <c r="P889" s="8" t="s">
        <v>4009</v>
      </c>
      <c r="Q8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89" s="8" t="s">
        <v>3911</v>
      </c>
      <c r="S889" s="8" t="s">
        <v>1632</v>
      </c>
      <c r="T889" s="8" t="s">
        <v>1382</v>
      </c>
      <c r="V889" s="1" t="s">
        <v>2590</v>
      </c>
      <c r="W889" s="8" t="s">
        <v>2605</v>
      </c>
      <c r="X889" s="19" t="s">
        <v>2720</v>
      </c>
      <c r="AA889" s="20">
        <v>4100880.62</v>
      </c>
      <c r="AB889" s="12">
        <f t="shared" si="13"/>
        <v>26725.06</v>
      </c>
      <c r="AC889" s="17">
        <f>ROUND(1.65586^(2*EXP(-((Таблица1[[#This Row],[Площадь, кв.м]]/200)^2))-1),4)</f>
        <v>1.0029999999999999</v>
      </c>
      <c r="AD8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889" s="21">
        <v>1</v>
      </c>
      <c r="AG8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24124.7117</v>
      </c>
      <c r="AH889" s="34">
        <f>ROUND(Таблица1[[#This Row],[УПКС]]*Таблица1[[#This Row],[Площадь, кв.м]],2)</f>
        <v>3999877.2</v>
      </c>
      <c r="AI889" s="14">
        <f>Таблица1[[#This Row],[Кадастровая стоимость, руб]]/Таблица1[[#This Row],[Действ. КС]]</f>
        <v>0.97537030960925653</v>
      </c>
      <c r="AJ889" s="20" t="s">
        <v>3996</v>
      </c>
      <c r="AK889" s="20" t="s">
        <v>3997</v>
      </c>
      <c r="AL889" s="20" t="s">
        <v>3998</v>
      </c>
      <c r="AM889" s="8" t="s">
        <v>3984</v>
      </c>
      <c r="AN889" s="8" t="s">
        <v>4036</v>
      </c>
      <c r="AO889" s="46" t="s">
        <v>4013</v>
      </c>
    </row>
    <row r="890" spans="1:41" x14ac:dyDescent="0.25">
      <c r="A890" s="1" t="s">
        <v>1066</v>
      </c>
      <c r="B890" s="1" t="s">
        <v>17</v>
      </c>
      <c r="C890" s="1" t="s">
        <v>3981</v>
      </c>
      <c r="D890" s="1" t="s">
        <v>1282</v>
      </c>
      <c r="E890" s="16">
        <v>204002000000</v>
      </c>
      <c r="F890" s="16" t="s">
        <v>1005</v>
      </c>
      <c r="G890" s="8" t="s">
        <v>201</v>
      </c>
      <c r="H890" s="1">
        <v>2</v>
      </c>
      <c r="I890" s="1" t="s">
        <v>1351</v>
      </c>
      <c r="J890" s="1">
        <v>202</v>
      </c>
      <c r="K890" s="1" t="s">
        <v>1352</v>
      </c>
      <c r="L890" s="1">
        <v>61001002000</v>
      </c>
      <c r="M890" s="1" t="s">
        <v>1364</v>
      </c>
      <c r="N890" s="8">
        <v>2006</v>
      </c>
      <c r="O890" s="8">
        <v>201.4</v>
      </c>
      <c r="P890" s="8" t="s">
        <v>4009</v>
      </c>
      <c r="Q8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0" s="8" t="s">
        <v>3911</v>
      </c>
      <c r="S890" s="8" t="s">
        <v>2382</v>
      </c>
      <c r="T890" s="8" t="s">
        <v>1382</v>
      </c>
      <c r="V890" s="1" t="s">
        <v>2590</v>
      </c>
      <c r="W890" s="8" t="s">
        <v>2605</v>
      </c>
      <c r="X890" s="19" t="s">
        <v>2716</v>
      </c>
      <c r="AA890" s="20">
        <v>4981407.46</v>
      </c>
      <c r="AB890" s="12">
        <f t="shared" si="13"/>
        <v>26725.06</v>
      </c>
      <c r="AC890" s="17">
        <f>ROUND(1.65586^(2*EXP(-((Таблица1[[#This Row],[Площадь, кв.м]]/200)^2))-1),4)</f>
        <v>0.87070000000000003</v>
      </c>
      <c r="AD8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890" s="21">
        <v>1</v>
      </c>
      <c r="AG8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22571.4244</v>
      </c>
      <c r="AH890" s="34">
        <f>ROUND(Таблица1[[#This Row],[УПКС]]*Таблица1[[#This Row],[Площадь, кв.м]],2)</f>
        <v>4545884.87</v>
      </c>
      <c r="AI890" s="14">
        <f>Таблица1[[#This Row],[Кадастровая стоимость, руб]]/Таблица1[[#This Row],[Действ. КС]]</f>
        <v>0.91257037423716392</v>
      </c>
      <c r="AJ890" s="20" t="s">
        <v>3996</v>
      </c>
      <c r="AK890" s="20" t="s">
        <v>3997</v>
      </c>
      <c r="AL890" s="20" t="s">
        <v>3998</v>
      </c>
      <c r="AM890" s="8" t="s">
        <v>3984</v>
      </c>
      <c r="AN890" s="8" t="s">
        <v>4036</v>
      </c>
      <c r="AO890" s="46" t="s">
        <v>4013</v>
      </c>
    </row>
    <row r="891" spans="1:41" x14ac:dyDescent="0.25">
      <c r="A891" s="1" t="s">
        <v>27</v>
      </c>
      <c r="B891" s="1" t="s">
        <v>17</v>
      </c>
      <c r="C891" s="1" t="s">
        <v>3981</v>
      </c>
      <c r="D891" s="1" t="s">
        <v>1282</v>
      </c>
      <c r="E891" s="16">
        <v>204002000000</v>
      </c>
      <c r="F891" s="16" t="s">
        <v>1005</v>
      </c>
      <c r="G891" s="8" t="s">
        <v>1338</v>
      </c>
      <c r="H891" s="1">
        <v>2</v>
      </c>
      <c r="I891" s="1" t="s">
        <v>1349</v>
      </c>
      <c r="J891" s="1">
        <v>201</v>
      </c>
      <c r="K891" s="1" t="s">
        <v>1350</v>
      </c>
      <c r="L891" s="1">
        <v>61001006002</v>
      </c>
      <c r="M891" s="1" t="s">
        <v>1360</v>
      </c>
      <c r="N891" s="8">
        <v>2016</v>
      </c>
      <c r="O891" s="8">
        <v>181</v>
      </c>
      <c r="P891" s="8" t="s">
        <v>4009</v>
      </c>
      <c r="Q8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1" s="8" t="s">
        <v>3911</v>
      </c>
      <c r="S891" s="8" t="s">
        <v>1397</v>
      </c>
      <c r="T891" s="8" t="s">
        <v>1382</v>
      </c>
      <c r="V891" s="1" t="s">
        <v>2590</v>
      </c>
      <c r="W891" s="8" t="s">
        <v>2605</v>
      </c>
      <c r="X891" s="19" t="s">
        <v>2690</v>
      </c>
      <c r="Y891" s="8" t="s">
        <v>2933</v>
      </c>
      <c r="Z891" s="8">
        <v>2</v>
      </c>
      <c r="AA891" s="20">
        <v>4476835.9000000004</v>
      </c>
      <c r="AB891" s="12">
        <f t="shared" si="13"/>
        <v>26725.06</v>
      </c>
      <c r="AC891" s="17">
        <f>ROUND(1.65586^(2*EXP(-((Таблица1[[#This Row],[Площадь, кв.м]]/200)^2))-1),4)</f>
        <v>0.94210000000000005</v>
      </c>
      <c r="AD8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1" s="21">
        <v>1</v>
      </c>
      <c r="AG8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25177.679</v>
      </c>
      <c r="AH891" s="34">
        <f>ROUND(Таблица1[[#This Row],[УПКС]]*Таблица1[[#This Row],[Площадь, кв.м]],2)</f>
        <v>4557159.9000000004</v>
      </c>
      <c r="AI891" s="14">
        <f>Таблица1[[#This Row],[Кадастровая стоимость, руб]]/Таблица1[[#This Row],[Действ. КС]]</f>
        <v>1.0179421363199843</v>
      </c>
      <c r="AJ891" s="20" t="s">
        <v>3996</v>
      </c>
      <c r="AK891" s="20" t="s">
        <v>3997</v>
      </c>
      <c r="AL891" s="20" t="s">
        <v>3998</v>
      </c>
      <c r="AM891" s="8" t="s">
        <v>3984</v>
      </c>
      <c r="AN891" s="8" t="s">
        <v>4036</v>
      </c>
      <c r="AO891" s="46" t="s">
        <v>4013</v>
      </c>
    </row>
    <row r="892" spans="1:41" x14ac:dyDescent="0.25">
      <c r="A892" s="1" t="s">
        <v>252</v>
      </c>
      <c r="B892" s="1" t="s">
        <v>8</v>
      </c>
      <c r="C892" s="1" t="s">
        <v>3981</v>
      </c>
      <c r="D892" s="1" t="s">
        <v>1282</v>
      </c>
      <c r="E892" s="16">
        <v>204002000000</v>
      </c>
      <c r="F892" s="16" t="s">
        <v>1005</v>
      </c>
      <c r="G892" s="8" t="s">
        <v>201</v>
      </c>
      <c r="H892" s="1">
        <v>2</v>
      </c>
      <c r="I892" s="1" t="s">
        <v>1351</v>
      </c>
      <c r="J892" s="1">
        <v>202</v>
      </c>
      <c r="K892" s="1" t="s">
        <v>1352</v>
      </c>
      <c r="L892" s="1">
        <v>61001005000</v>
      </c>
      <c r="M892" s="1" t="s">
        <v>1358</v>
      </c>
      <c r="N892" s="8">
        <v>2016</v>
      </c>
      <c r="O892" s="8">
        <v>145.30000000000001</v>
      </c>
      <c r="P892" s="8" t="s">
        <v>4009</v>
      </c>
      <c r="Q8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2" s="8" t="s">
        <v>3910</v>
      </c>
      <c r="S892" s="8" t="s">
        <v>1601</v>
      </c>
      <c r="T892" s="8" t="s">
        <v>1382</v>
      </c>
      <c r="U892" s="18"/>
      <c r="V892" s="1" t="s">
        <v>2590</v>
      </c>
      <c r="W892" s="8" t="s">
        <v>2628</v>
      </c>
      <c r="X892" s="19" t="s">
        <v>2778</v>
      </c>
      <c r="AA892" s="20">
        <v>3593835.67</v>
      </c>
      <c r="AB892" s="12">
        <f t="shared" si="13"/>
        <v>26725.06</v>
      </c>
      <c r="AC892" s="17">
        <f>ROUND(1.65586^(2*EXP(-((Таблица1[[#This Row],[Площадь, кв.м]]/200)^2))-1),4)</f>
        <v>1.0949</v>
      </c>
      <c r="AD8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2" s="21">
        <v>1</v>
      </c>
      <c r="AG8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29261.268199999999</v>
      </c>
      <c r="AH892" s="34">
        <f>ROUND(Таблица1[[#This Row],[УПКС]]*Таблица1[[#This Row],[Площадь, кв.м]],2)</f>
        <v>4251662.2699999996</v>
      </c>
      <c r="AI892" s="14">
        <f>Таблица1[[#This Row],[Кадастровая стоимость, руб]]/Таблица1[[#This Row],[Действ. КС]]</f>
        <v>1.183043038247767</v>
      </c>
      <c r="AJ892" s="20" t="s">
        <v>3996</v>
      </c>
      <c r="AK892" s="20" t="s">
        <v>3997</v>
      </c>
      <c r="AL892" s="20" t="s">
        <v>3998</v>
      </c>
      <c r="AM892" s="8" t="s">
        <v>3984</v>
      </c>
      <c r="AN892" s="8" t="s">
        <v>4036</v>
      </c>
      <c r="AO892" s="46" t="s">
        <v>4013</v>
      </c>
    </row>
    <row r="893" spans="1:41" x14ac:dyDescent="0.25">
      <c r="A893" s="1" t="s">
        <v>984</v>
      </c>
      <c r="B893" s="1" t="s">
        <v>19</v>
      </c>
      <c r="C893" s="1" t="s">
        <v>3981</v>
      </c>
      <c r="D893" s="1" t="s">
        <v>1282</v>
      </c>
      <c r="E893" s="16">
        <v>204002000000</v>
      </c>
      <c r="F893" s="16" t="s">
        <v>1005</v>
      </c>
      <c r="G893" s="8" t="s">
        <v>201</v>
      </c>
      <c r="H893" s="1">
        <v>2</v>
      </c>
      <c r="I893" s="1" t="s">
        <v>1351</v>
      </c>
      <c r="J893" s="1">
        <v>202</v>
      </c>
      <c r="K893" s="1" t="s">
        <v>1352</v>
      </c>
      <c r="L893" s="1">
        <v>61001002000</v>
      </c>
      <c r="M893" s="1" t="s">
        <v>1364</v>
      </c>
      <c r="N893" s="8">
        <v>2017</v>
      </c>
      <c r="O893" s="8">
        <v>130.19999999999999</v>
      </c>
      <c r="P893" s="8" t="s">
        <v>4009</v>
      </c>
      <c r="Q8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3" s="8" t="s">
        <v>3910</v>
      </c>
      <c r="S893" s="8" t="s">
        <v>2302</v>
      </c>
      <c r="T893" s="8" t="s">
        <v>1382</v>
      </c>
      <c r="U893" s="18"/>
      <c r="V893" s="1" t="s">
        <v>2590</v>
      </c>
      <c r="W893" s="8" t="s">
        <v>2628</v>
      </c>
      <c r="X893" s="19" t="s">
        <v>2879</v>
      </c>
      <c r="AA893" s="20">
        <v>3220353.78</v>
      </c>
      <c r="AB893" s="12">
        <f t="shared" si="13"/>
        <v>26725.06</v>
      </c>
      <c r="AC893" s="17">
        <f>ROUND(1.65586^(2*EXP(-((Таблица1[[#This Row],[Площадь, кв.м]]/200)^2))-1),4)</f>
        <v>1.1687000000000001</v>
      </c>
      <c r="AD8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3" s="21">
        <v>1</v>
      </c>
      <c r="AG8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31233.577600000001</v>
      </c>
      <c r="AH893" s="34">
        <f>ROUND(Таблица1[[#This Row],[УПКС]]*Таблица1[[#This Row],[Площадь, кв.м]],2)</f>
        <v>4066611.8</v>
      </c>
      <c r="AI893" s="14">
        <f>Таблица1[[#This Row],[Кадастровая стоимость, руб]]/Таблица1[[#This Row],[Действ. КС]]</f>
        <v>1.2627841777060904</v>
      </c>
      <c r="AJ893" s="20" t="s">
        <v>3996</v>
      </c>
      <c r="AK893" s="20" t="s">
        <v>3997</v>
      </c>
      <c r="AL893" s="20" t="s">
        <v>3998</v>
      </c>
      <c r="AM893" s="8" t="s">
        <v>3984</v>
      </c>
      <c r="AN893" s="8" t="s">
        <v>4036</v>
      </c>
      <c r="AO893" s="46" t="s">
        <v>4013</v>
      </c>
    </row>
    <row r="894" spans="1:41" x14ac:dyDescent="0.25">
      <c r="A894" s="1" t="s">
        <v>937</v>
      </c>
      <c r="B894" s="1" t="s">
        <v>8</v>
      </c>
      <c r="C894" s="1" t="s">
        <v>3981</v>
      </c>
      <c r="D894" s="1" t="s">
        <v>1282</v>
      </c>
      <c r="E894" s="16">
        <v>204002000000</v>
      </c>
      <c r="F894" s="16" t="s">
        <v>1005</v>
      </c>
      <c r="G894" s="8" t="s">
        <v>201</v>
      </c>
      <c r="H894" s="1">
        <v>2</v>
      </c>
      <c r="I894" s="1" t="s">
        <v>1351</v>
      </c>
      <c r="J894" s="1">
        <v>202</v>
      </c>
      <c r="K894" s="1" t="s">
        <v>1352</v>
      </c>
      <c r="L894" s="1">
        <v>61001002000</v>
      </c>
      <c r="M894" s="1" t="s">
        <v>1364</v>
      </c>
      <c r="N894" s="8">
        <v>2016</v>
      </c>
      <c r="O894" s="8">
        <v>111</v>
      </c>
      <c r="P894" s="8" t="s">
        <v>4009</v>
      </c>
      <c r="Q8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4" s="8" t="s">
        <v>3911</v>
      </c>
      <c r="S894" s="8" t="s">
        <v>2256</v>
      </c>
      <c r="T894" s="8" t="s">
        <v>1382</v>
      </c>
      <c r="V894" s="1" t="s">
        <v>2590</v>
      </c>
      <c r="W894" s="8" t="s">
        <v>2605</v>
      </c>
      <c r="X894" s="19" t="s">
        <v>2724</v>
      </c>
      <c r="AA894" s="20">
        <v>2745462.9</v>
      </c>
      <c r="AB894" s="12">
        <f t="shared" si="13"/>
        <v>26725.06</v>
      </c>
      <c r="AC894" s="17">
        <f>ROUND(1.65586^(2*EXP(-((Таблица1[[#This Row],[Площадь, кв.м]]/200)^2))-1),4)</f>
        <v>1.2673000000000001</v>
      </c>
      <c r="AD8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4" s="21">
        <v>1</v>
      </c>
      <c r="AG8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33868.6685</v>
      </c>
      <c r="AH894" s="34">
        <f>ROUND(Таблица1[[#This Row],[УПКС]]*Таблица1[[#This Row],[Площадь, кв.м]],2)</f>
        <v>3759422.2</v>
      </c>
      <c r="AI894" s="14">
        <f>Таблица1[[#This Row],[Кадастровая стоимость, руб]]/Таблица1[[#This Row],[Действ. КС]]</f>
        <v>1.3693217999777014</v>
      </c>
      <c r="AJ894" s="20" t="s">
        <v>3996</v>
      </c>
      <c r="AK894" s="20" t="s">
        <v>3997</v>
      </c>
      <c r="AL894" s="20" t="s">
        <v>3998</v>
      </c>
      <c r="AM894" s="8" t="s">
        <v>3984</v>
      </c>
      <c r="AN894" s="8" t="s">
        <v>4036</v>
      </c>
      <c r="AO894" s="46" t="s">
        <v>4013</v>
      </c>
    </row>
    <row r="895" spans="1:41" x14ac:dyDescent="0.25">
      <c r="A895" s="1" t="s">
        <v>278</v>
      </c>
      <c r="B895" s="1" t="s">
        <v>17</v>
      </c>
      <c r="C895" s="1" t="s">
        <v>3981</v>
      </c>
      <c r="D895" s="1" t="s">
        <v>1282</v>
      </c>
      <c r="E895" s="16">
        <v>204002000000</v>
      </c>
      <c r="F895" s="16" t="s">
        <v>1005</v>
      </c>
      <c r="G895" s="8" t="s">
        <v>201</v>
      </c>
      <c r="H895" s="1">
        <v>2</v>
      </c>
      <c r="I895" s="1" t="s">
        <v>1351</v>
      </c>
      <c r="J895" s="1">
        <v>202</v>
      </c>
      <c r="K895" s="1" t="s">
        <v>1352</v>
      </c>
      <c r="L895" s="1">
        <v>61001005000</v>
      </c>
      <c r="M895" s="1" t="s">
        <v>1358</v>
      </c>
      <c r="N895" s="8">
        <v>2017</v>
      </c>
      <c r="O895" s="8">
        <v>160.80000000000001</v>
      </c>
      <c r="P895" s="8" t="s">
        <v>4009</v>
      </c>
      <c r="Q8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5" s="8" t="s">
        <v>3910</v>
      </c>
      <c r="S895" s="8" t="s">
        <v>1626</v>
      </c>
      <c r="T895" s="8" t="s">
        <v>1382</v>
      </c>
      <c r="U895" s="18"/>
      <c r="V895" s="1" t="s">
        <v>2590</v>
      </c>
      <c r="W895" s="8" t="s">
        <v>2628</v>
      </c>
      <c r="X895" s="19" t="s">
        <v>2787</v>
      </c>
      <c r="AA895" s="20">
        <v>3977211.12</v>
      </c>
      <c r="AB895" s="12">
        <f t="shared" si="13"/>
        <v>26725.06</v>
      </c>
      <c r="AC895" s="17">
        <f>ROUND(1.65586^(2*EXP(-((Таблица1[[#This Row],[Площадь, кв.м]]/200)^2))-1),4)</f>
        <v>1.0244</v>
      </c>
      <c r="AD8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5" s="21">
        <v>1</v>
      </c>
      <c r="AG8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27377.1515</v>
      </c>
      <c r="AH895" s="34">
        <f>ROUND(Таблица1[[#This Row],[УПКС]]*Таблица1[[#This Row],[Площадь, кв.м]],2)</f>
        <v>4402245.96</v>
      </c>
      <c r="AI895" s="14">
        <f>Таблица1[[#This Row],[Кадастровая стоимость, руб]]/Таблица1[[#This Row],[Действ. КС]]</f>
        <v>1.1068675579887244</v>
      </c>
      <c r="AJ895" s="20" t="s">
        <v>3996</v>
      </c>
      <c r="AK895" s="20" t="s">
        <v>3997</v>
      </c>
      <c r="AL895" s="20" t="s">
        <v>3998</v>
      </c>
      <c r="AM895" s="8" t="s">
        <v>3984</v>
      </c>
      <c r="AN895" s="8" t="s">
        <v>4036</v>
      </c>
      <c r="AO895" s="46" t="s">
        <v>4013</v>
      </c>
    </row>
    <row r="896" spans="1:41" x14ac:dyDescent="0.25">
      <c r="A896" s="1" t="s">
        <v>332</v>
      </c>
      <c r="B896" s="1" t="s">
        <v>17</v>
      </c>
      <c r="C896" s="1" t="s">
        <v>3981</v>
      </c>
      <c r="D896" s="1" t="s">
        <v>1282</v>
      </c>
      <c r="E896" s="16">
        <v>204002000000</v>
      </c>
      <c r="F896" s="16" t="s">
        <v>1005</v>
      </c>
      <c r="G896" s="8" t="s">
        <v>201</v>
      </c>
      <c r="H896" s="1">
        <v>2</v>
      </c>
      <c r="I896" s="1" t="s">
        <v>1351</v>
      </c>
      <c r="J896" s="1">
        <v>202</v>
      </c>
      <c r="K896" s="1" t="s">
        <v>1352</v>
      </c>
      <c r="L896" s="1">
        <v>61001003000</v>
      </c>
      <c r="M896" s="1" t="s">
        <v>1359</v>
      </c>
      <c r="N896" s="8">
        <v>2019</v>
      </c>
      <c r="O896" s="8">
        <v>196.1</v>
      </c>
      <c r="P896" s="8" t="s">
        <v>4009</v>
      </c>
      <c r="Q8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6" s="8" t="s">
        <v>3910</v>
      </c>
      <c r="S896" s="8" t="s">
        <v>1679</v>
      </c>
      <c r="T896" s="8" t="s">
        <v>1382</v>
      </c>
      <c r="U896" s="18"/>
      <c r="V896" s="1" t="s">
        <v>2590</v>
      </c>
      <c r="W896" s="8" t="s">
        <v>2628</v>
      </c>
      <c r="X896" s="19" t="s">
        <v>2799</v>
      </c>
      <c r="AA896" s="20">
        <v>4850317.79</v>
      </c>
      <c r="AB896" s="12">
        <f t="shared" si="13"/>
        <v>26725.06</v>
      </c>
      <c r="AC896" s="17">
        <f>ROUND(1.65586^(2*EXP(-((Таблица1[[#This Row],[Площадь, кв.м]]/200)^2))-1),4)</f>
        <v>0.8881</v>
      </c>
      <c r="AD8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6" s="21">
        <v>1</v>
      </c>
      <c r="AG8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23734.525799999999</v>
      </c>
      <c r="AH896" s="34">
        <f>ROUND(Таблица1[[#This Row],[УПКС]]*Таблица1[[#This Row],[Площадь, кв.м]],2)</f>
        <v>4654340.51</v>
      </c>
      <c r="AI896" s="14">
        <f>Таблица1[[#This Row],[Кадастровая стоимость, руб]]/Таблица1[[#This Row],[Действ. КС]]</f>
        <v>0.95959496089018115</v>
      </c>
      <c r="AJ896" s="20" t="s">
        <v>3996</v>
      </c>
      <c r="AK896" s="20" t="s">
        <v>3997</v>
      </c>
      <c r="AL896" s="20" t="s">
        <v>3998</v>
      </c>
      <c r="AM896" s="8" t="s">
        <v>3984</v>
      </c>
      <c r="AN896" s="8" t="s">
        <v>4036</v>
      </c>
      <c r="AO896" s="46" t="s">
        <v>4013</v>
      </c>
    </row>
    <row r="897" spans="1:41" x14ac:dyDescent="0.25">
      <c r="A897" s="1" t="s">
        <v>1082</v>
      </c>
      <c r="B897" s="1" t="s">
        <v>8</v>
      </c>
      <c r="C897" s="1" t="s">
        <v>3981</v>
      </c>
      <c r="D897" s="1" t="s">
        <v>1309</v>
      </c>
      <c r="E897" s="16">
        <v>204002000000</v>
      </c>
      <c r="F897" s="16" t="s">
        <v>1005</v>
      </c>
      <c r="G897" s="8" t="s">
        <v>201</v>
      </c>
      <c r="H897" s="1">
        <v>2</v>
      </c>
      <c r="I897" s="1" t="s">
        <v>1351</v>
      </c>
      <c r="J897" s="1">
        <v>202</v>
      </c>
      <c r="K897" s="1" t="s">
        <v>1352</v>
      </c>
      <c r="L897" s="1">
        <v>61001002000</v>
      </c>
      <c r="M897" s="1" t="s">
        <v>1364</v>
      </c>
      <c r="N897" s="8">
        <v>2012</v>
      </c>
      <c r="O897" s="8">
        <v>234.1</v>
      </c>
      <c r="P897" s="8" t="s">
        <v>4009</v>
      </c>
      <c r="Q8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7" s="8" t="s">
        <v>3910</v>
      </c>
      <c r="S897" s="8" t="s">
        <v>2397</v>
      </c>
      <c r="T897" s="8" t="s">
        <v>1382</v>
      </c>
      <c r="U897" s="18"/>
      <c r="V897" s="1" t="s">
        <v>2597</v>
      </c>
      <c r="W897" s="8" t="s">
        <v>2628</v>
      </c>
      <c r="X897" s="19" t="s">
        <v>2838</v>
      </c>
      <c r="AA897" s="20">
        <v>2842184.69</v>
      </c>
      <c r="AB897" s="12">
        <f t="shared" si="13"/>
        <v>26725.06</v>
      </c>
      <c r="AC897" s="17">
        <f>ROUND(1.65586^(2*EXP(-((Таблица1[[#This Row],[Площадь, кв.м]]/200)^2))-1),4)</f>
        <v>0.78029999999999999</v>
      </c>
      <c r="AD8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7" s="21">
        <v>1</v>
      </c>
      <c r="AG8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20853.564299999998</v>
      </c>
      <c r="AH897" s="34">
        <f>ROUND(Таблица1[[#This Row],[УПКС]]*Таблица1[[#This Row],[Площадь, кв.м]],2)</f>
        <v>4881819.4000000004</v>
      </c>
      <c r="AI897" s="14">
        <f>Таблица1[[#This Row],[Кадастровая стоимость, руб]]/Таблица1[[#This Row],[Действ. КС]]</f>
        <v>1.7176291946038174</v>
      </c>
      <c r="AJ897" s="20" t="s">
        <v>3996</v>
      </c>
      <c r="AK897" s="20" t="s">
        <v>3997</v>
      </c>
      <c r="AL897" s="20" t="s">
        <v>3998</v>
      </c>
      <c r="AM897" s="8" t="s">
        <v>3984</v>
      </c>
      <c r="AN897" s="8" t="s">
        <v>4036</v>
      </c>
      <c r="AO897" s="46" t="s">
        <v>4013</v>
      </c>
    </row>
    <row r="898" spans="1:41" x14ac:dyDescent="0.25">
      <c r="A898" s="1" t="s">
        <v>207</v>
      </c>
      <c r="B898" s="1" t="s">
        <v>17</v>
      </c>
      <c r="C898" s="1" t="s">
        <v>3981</v>
      </c>
      <c r="D898" s="1" t="s">
        <v>1309</v>
      </c>
      <c r="E898" s="16">
        <v>204002000000</v>
      </c>
      <c r="F898" s="16" t="s">
        <v>1005</v>
      </c>
      <c r="G898" s="8" t="s">
        <v>201</v>
      </c>
      <c r="H898" s="1">
        <v>2</v>
      </c>
      <c r="I898" s="1" t="s">
        <v>1351</v>
      </c>
      <c r="J898" s="1">
        <v>202</v>
      </c>
      <c r="K898" s="1" t="s">
        <v>1352</v>
      </c>
      <c r="L898" s="1">
        <v>61001006002</v>
      </c>
      <c r="M898" s="1" t="s">
        <v>1360</v>
      </c>
      <c r="N898" s="8">
        <v>2015</v>
      </c>
      <c r="O898" s="8">
        <v>123.5</v>
      </c>
      <c r="P898" s="8" t="s">
        <v>4009</v>
      </c>
      <c r="Q8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8" s="8" t="s">
        <v>3910</v>
      </c>
      <c r="S898" s="8" t="s">
        <v>1560</v>
      </c>
      <c r="T898" s="8" t="s">
        <v>1382</v>
      </c>
      <c r="V898" s="1" t="s">
        <v>2597</v>
      </c>
      <c r="W898" s="8" t="s">
        <v>2628</v>
      </c>
      <c r="X898" s="19" t="s">
        <v>2766</v>
      </c>
      <c r="AA898" s="20">
        <v>1499401.15</v>
      </c>
      <c r="AB898" s="12">
        <f t="shared" si="13"/>
        <v>26725.06</v>
      </c>
      <c r="AC898" s="17">
        <f>ROUND(1.65586^(2*EXP(-((Таблица1[[#This Row],[Площадь, кв.м]]/200)^2))-1),4)</f>
        <v>1.2027000000000001</v>
      </c>
      <c r="AD8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8" s="21">
        <v>1</v>
      </c>
      <c r="AG8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32142.2297</v>
      </c>
      <c r="AH898" s="34">
        <f>ROUND(Таблица1[[#This Row],[УПКС]]*Таблица1[[#This Row],[Площадь, кв.м]],2)</f>
        <v>3969565.37</v>
      </c>
      <c r="AI898" s="14">
        <f>Таблица1[[#This Row],[Кадастровая стоимость, руб]]/Таблица1[[#This Row],[Действ. КС]]</f>
        <v>2.6474338571769138</v>
      </c>
      <c r="AJ898" s="20" t="s">
        <v>3996</v>
      </c>
      <c r="AK898" s="20" t="s">
        <v>3997</v>
      </c>
      <c r="AL898" s="20" t="s">
        <v>3998</v>
      </c>
      <c r="AM898" s="8" t="s">
        <v>3984</v>
      </c>
      <c r="AN898" s="8" t="s">
        <v>4036</v>
      </c>
      <c r="AO898" s="46" t="s">
        <v>4013</v>
      </c>
    </row>
    <row r="899" spans="1:41" x14ac:dyDescent="0.25">
      <c r="A899" s="1" t="s">
        <v>329</v>
      </c>
      <c r="B899" s="1" t="s">
        <v>8</v>
      </c>
      <c r="C899" s="1" t="s">
        <v>3981</v>
      </c>
      <c r="D899" s="1" t="s">
        <v>1309</v>
      </c>
      <c r="E899" s="16">
        <v>204002000000</v>
      </c>
      <c r="F899" s="16" t="s">
        <v>1005</v>
      </c>
      <c r="G899" s="8" t="s">
        <v>201</v>
      </c>
      <c r="H899" s="1">
        <v>2</v>
      </c>
      <c r="I899" s="1" t="s">
        <v>1351</v>
      </c>
      <c r="J899" s="1">
        <v>202</v>
      </c>
      <c r="K899" s="1" t="s">
        <v>1352</v>
      </c>
      <c r="L899" s="1">
        <v>61001005000</v>
      </c>
      <c r="M899" s="1" t="s">
        <v>1358</v>
      </c>
      <c r="N899" s="8">
        <v>2015</v>
      </c>
      <c r="O899" s="8">
        <v>190</v>
      </c>
      <c r="P899" s="8" t="s">
        <v>4009</v>
      </c>
      <c r="Q8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899" s="8" t="s">
        <v>3910</v>
      </c>
      <c r="S899" s="8" t="s">
        <v>1676</v>
      </c>
      <c r="T899" s="8" t="s">
        <v>1382</v>
      </c>
      <c r="U899" s="18"/>
      <c r="V899" s="1" t="s">
        <v>2597</v>
      </c>
      <c r="W899" s="8" t="s">
        <v>2628</v>
      </c>
      <c r="X899" s="19" t="s">
        <v>2725</v>
      </c>
      <c r="AA899" s="20">
        <v>2306771</v>
      </c>
      <c r="AB899" s="12">
        <f t="shared" ref="AB899:AB962" si="14">26725.06</f>
        <v>26725.06</v>
      </c>
      <c r="AC899" s="17">
        <f>ROUND(1.65586^(2*EXP(-((Таблица1[[#This Row],[Площадь, кв.м]]/200)^2))-1),4)</f>
        <v>0.90910000000000002</v>
      </c>
      <c r="AD8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8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899" s="21">
        <v>1</v>
      </c>
      <c r="AG8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24295.752</v>
      </c>
      <c r="AH899" s="34">
        <f>ROUND(Таблица1[[#This Row],[УПКС]]*Таблица1[[#This Row],[Площадь, кв.м]],2)</f>
        <v>4616192.88</v>
      </c>
      <c r="AI899" s="14">
        <f>Таблица1[[#This Row],[Кадастровая стоимость, руб]]/Таблица1[[#This Row],[Действ. КС]]</f>
        <v>2.0011491734550155</v>
      </c>
      <c r="AJ899" s="20" t="s">
        <v>3996</v>
      </c>
      <c r="AK899" s="20" t="s">
        <v>3997</v>
      </c>
      <c r="AL899" s="20" t="s">
        <v>3998</v>
      </c>
      <c r="AM899" s="8" t="s">
        <v>3984</v>
      </c>
      <c r="AN899" s="8" t="s">
        <v>4036</v>
      </c>
      <c r="AO899" s="46" t="s">
        <v>4013</v>
      </c>
    </row>
    <row r="900" spans="1:41" x14ac:dyDescent="0.25">
      <c r="A900" s="1" t="s">
        <v>928</v>
      </c>
      <c r="B900" s="1" t="s">
        <v>17</v>
      </c>
      <c r="C900" s="1" t="s">
        <v>3981</v>
      </c>
      <c r="D900" s="1" t="s">
        <v>1309</v>
      </c>
      <c r="E900" s="16">
        <v>204002000000</v>
      </c>
      <c r="F900" s="16" t="s">
        <v>1005</v>
      </c>
      <c r="G900" s="8" t="s">
        <v>201</v>
      </c>
      <c r="H900" s="1">
        <v>2</v>
      </c>
      <c r="I900" s="1" t="s">
        <v>1351</v>
      </c>
      <c r="J900" s="1">
        <v>202</v>
      </c>
      <c r="K900" s="1" t="s">
        <v>1352</v>
      </c>
      <c r="L900" s="1">
        <v>61001002000</v>
      </c>
      <c r="M900" s="1" t="s">
        <v>1364</v>
      </c>
      <c r="N900" s="8">
        <v>2016</v>
      </c>
      <c r="O900" s="8">
        <v>108.2</v>
      </c>
      <c r="P900" s="8" t="s">
        <v>4009</v>
      </c>
      <c r="Q9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0" s="8" t="s">
        <v>3910</v>
      </c>
      <c r="S900" s="8" t="s">
        <v>2247</v>
      </c>
      <c r="T900" s="8" t="s">
        <v>1382</v>
      </c>
      <c r="U900" s="18"/>
      <c r="V900" s="1" t="s">
        <v>2597</v>
      </c>
      <c r="W900" s="8" t="s">
        <v>2628</v>
      </c>
      <c r="X900" s="19" t="s">
        <v>2809</v>
      </c>
      <c r="AA900" s="20">
        <v>1313645.3799999999</v>
      </c>
      <c r="AB900" s="12">
        <f t="shared" si="14"/>
        <v>26725.06</v>
      </c>
      <c r="AC900" s="17">
        <f>ROUND(1.65586^(2*EXP(-((Таблица1[[#This Row],[Площадь, кв.м]]/200)^2))-1),4)</f>
        <v>1.282</v>
      </c>
      <c r="AD9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00" s="21">
        <v>1</v>
      </c>
      <c r="AG9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34261.526899999997</v>
      </c>
      <c r="AH900" s="34">
        <f>ROUND(Таблица1[[#This Row],[УПКС]]*Таблица1[[#This Row],[Площадь, кв.м]],2)</f>
        <v>3707097.21</v>
      </c>
      <c r="AI900" s="14">
        <f>Таблица1[[#This Row],[Кадастровая стоимость, руб]]/Таблица1[[#This Row],[Действ. КС]]</f>
        <v>2.821992347736952</v>
      </c>
      <c r="AJ900" s="20" t="s">
        <v>3996</v>
      </c>
      <c r="AK900" s="20" t="s">
        <v>3997</v>
      </c>
      <c r="AL900" s="20" t="s">
        <v>3998</v>
      </c>
      <c r="AM900" s="8" t="s">
        <v>3984</v>
      </c>
      <c r="AN900" s="8" t="s">
        <v>4036</v>
      </c>
      <c r="AO900" s="46" t="s">
        <v>4013</v>
      </c>
    </row>
    <row r="901" spans="1:41" x14ac:dyDescent="0.25">
      <c r="A901" s="1" t="s">
        <v>221</v>
      </c>
      <c r="B901" s="1" t="s">
        <v>17</v>
      </c>
      <c r="C901" s="1" t="s">
        <v>3981</v>
      </c>
      <c r="D901" s="1" t="s">
        <v>1309</v>
      </c>
      <c r="E901" s="16">
        <v>204002000000</v>
      </c>
      <c r="F901" s="16" t="s">
        <v>1005</v>
      </c>
      <c r="G901" s="8" t="s">
        <v>201</v>
      </c>
      <c r="H901" s="1">
        <v>2</v>
      </c>
      <c r="I901" s="1" t="s">
        <v>1351</v>
      </c>
      <c r="J901" s="1">
        <v>202</v>
      </c>
      <c r="K901" s="1" t="s">
        <v>1352</v>
      </c>
      <c r="L901" s="1">
        <v>61001005000</v>
      </c>
      <c r="M901" s="1" t="s">
        <v>1358</v>
      </c>
      <c r="N901" s="8">
        <v>2017</v>
      </c>
      <c r="O901" s="8">
        <v>130.1</v>
      </c>
      <c r="P901" s="8" t="s">
        <v>4009</v>
      </c>
      <c r="Q9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1" s="8" t="s">
        <v>3910</v>
      </c>
      <c r="S901" s="8" t="s">
        <v>1573</v>
      </c>
      <c r="T901" s="8" t="s">
        <v>1382</v>
      </c>
      <c r="U901" s="18"/>
      <c r="V901" s="1" t="s">
        <v>2597</v>
      </c>
      <c r="W901" s="8" t="s">
        <v>2628</v>
      </c>
      <c r="X901" s="19" t="s">
        <v>2773</v>
      </c>
      <c r="AA901" s="20">
        <v>1579531.09</v>
      </c>
      <c r="AB901" s="12">
        <f t="shared" si="14"/>
        <v>26725.06</v>
      </c>
      <c r="AC901" s="17">
        <f>ROUND(1.65586^(2*EXP(-((Таблица1[[#This Row],[Площадь, кв.м]]/200)^2))-1),4)</f>
        <v>1.1692</v>
      </c>
      <c r="AD9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01" s="21">
        <v>1</v>
      </c>
      <c r="AG9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31246.940200000001</v>
      </c>
      <c r="AH901" s="34">
        <f>ROUND(Таблица1[[#This Row],[УПКС]]*Таблица1[[#This Row],[Площадь, кв.м]],2)</f>
        <v>4065226.92</v>
      </c>
      <c r="AI901" s="14">
        <f>Таблица1[[#This Row],[Кадастровая стоимость, руб]]/Таблица1[[#This Row],[Действ. КС]]</f>
        <v>2.5736922468553622</v>
      </c>
      <c r="AJ901" s="20" t="s">
        <v>3996</v>
      </c>
      <c r="AK901" s="20" t="s">
        <v>3997</v>
      </c>
      <c r="AL901" s="20" t="s">
        <v>3998</v>
      </c>
      <c r="AM901" s="8" t="s">
        <v>3984</v>
      </c>
      <c r="AN901" s="8" t="s">
        <v>4036</v>
      </c>
      <c r="AO901" s="46" t="s">
        <v>4013</v>
      </c>
    </row>
    <row r="902" spans="1:41" x14ac:dyDescent="0.25">
      <c r="A902" s="1" t="s">
        <v>159</v>
      </c>
      <c r="B902" s="1" t="s">
        <v>8</v>
      </c>
      <c r="C902" s="1" t="s">
        <v>3981</v>
      </c>
      <c r="D902" s="1" t="s">
        <v>1309</v>
      </c>
      <c r="E902" s="16">
        <v>204002000000</v>
      </c>
      <c r="F902" s="16" t="s">
        <v>1005</v>
      </c>
      <c r="G902" s="8" t="s">
        <v>201</v>
      </c>
      <c r="H902" s="1">
        <v>2</v>
      </c>
      <c r="I902" s="1" t="s">
        <v>1351</v>
      </c>
      <c r="J902" s="1">
        <v>202</v>
      </c>
      <c r="K902" s="1" t="s">
        <v>1352</v>
      </c>
      <c r="L902" s="1">
        <v>61001005000</v>
      </c>
      <c r="M902" s="1" t="s">
        <v>1358</v>
      </c>
      <c r="N902" s="8">
        <v>2019</v>
      </c>
      <c r="O902" s="8">
        <v>93.4</v>
      </c>
      <c r="P902" s="8" t="s">
        <v>4009</v>
      </c>
      <c r="Q9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902" s="8" t="s">
        <v>1514</v>
      </c>
      <c r="T902" s="8" t="s">
        <v>1382</v>
      </c>
      <c r="U902" s="18"/>
      <c r="V902" s="1" t="s">
        <v>2597</v>
      </c>
      <c r="W902" s="8" t="s">
        <v>2628</v>
      </c>
      <c r="X902" s="19" t="s">
        <v>2753</v>
      </c>
      <c r="AA902" s="20">
        <v>1133960.06</v>
      </c>
      <c r="AB902" s="12">
        <f t="shared" si="14"/>
        <v>26725.06</v>
      </c>
      <c r="AC902" s="17">
        <f>ROUND(1.65586^(2*EXP(-((Таблица1[[#This Row],[Площадь, кв.м]]/200)^2))-1),4)</f>
        <v>1.3589</v>
      </c>
      <c r="AD9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02" s="21">
        <v>1</v>
      </c>
      <c r="AG9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36316.684000000001</v>
      </c>
      <c r="AH902" s="34">
        <f>ROUND(Таблица1[[#This Row],[УПКС]]*Таблица1[[#This Row],[Площадь, кв.м]],2)</f>
        <v>3391978.29</v>
      </c>
      <c r="AI902" s="14">
        <f>Таблица1[[#This Row],[Кадастровая стоимость, руб]]/Таблица1[[#This Row],[Действ. КС]]</f>
        <v>2.9912678670534478</v>
      </c>
      <c r="AJ902" s="20" t="s">
        <v>3996</v>
      </c>
      <c r="AK902" s="20" t="s">
        <v>3997</v>
      </c>
      <c r="AL902" s="20" t="s">
        <v>3998</v>
      </c>
      <c r="AM902" s="8" t="s">
        <v>3984</v>
      </c>
      <c r="AN902" s="8" t="s">
        <v>4036</v>
      </c>
      <c r="AO902" s="46" t="s">
        <v>4013</v>
      </c>
    </row>
    <row r="903" spans="1:41" x14ac:dyDescent="0.25">
      <c r="A903" s="1" t="s">
        <v>491</v>
      </c>
      <c r="B903" s="1" t="s">
        <v>17</v>
      </c>
      <c r="C903" s="1" t="s">
        <v>3981</v>
      </c>
      <c r="D903" s="1" t="s">
        <v>1309</v>
      </c>
      <c r="E903" s="16">
        <v>204002000000</v>
      </c>
      <c r="F903" s="16" t="s">
        <v>1005</v>
      </c>
      <c r="G903" s="8" t="s">
        <v>201</v>
      </c>
      <c r="H903" s="1">
        <v>2</v>
      </c>
      <c r="I903" s="1" t="s">
        <v>1351</v>
      </c>
      <c r="J903" s="1">
        <v>202</v>
      </c>
      <c r="K903" s="1" t="s">
        <v>1352</v>
      </c>
      <c r="L903" s="1">
        <v>61001002000</v>
      </c>
      <c r="M903" s="1" t="s">
        <v>1364</v>
      </c>
      <c r="N903" s="8">
        <v>2019</v>
      </c>
      <c r="O903" s="8">
        <v>31.4</v>
      </c>
      <c r="P903" s="8" t="s">
        <v>4009</v>
      </c>
      <c r="Q9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3" s="8" t="s">
        <v>3910</v>
      </c>
      <c r="S903" s="8" t="s">
        <v>1832</v>
      </c>
      <c r="T903" s="8" t="s">
        <v>1382</v>
      </c>
      <c r="U903" s="18"/>
      <c r="V903" s="1" t="s">
        <v>2597</v>
      </c>
      <c r="W903" s="8" t="s">
        <v>2628</v>
      </c>
      <c r="X903" s="19"/>
      <c r="AA903" s="20">
        <v>381224.26</v>
      </c>
      <c r="AB903" s="12">
        <f t="shared" si="14"/>
        <v>26725.06</v>
      </c>
      <c r="AC903" s="17">
        <f>ROUND(1.65586^(2*EXP(-((Таблица1[[#This Row],[Площадь, кв.м]]/200)^2))-1),4)</f>
        <v>1.6156999999999999</v>
      </c>
      <c r="AD9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03" s="21">
        <v>1</v>
      </c>
      <c r="AG9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43179.679400000001</v>
      </c>
      <c r="AH903" s="34">
        <f>ROUND(Таблица1[[#This Row],[УПКС]]*Таблица1[[#This Row],[Площадь, кв.м]],2)</f>
        <v>1355841.93</v>
      </c>
      <c r="AI903" s="14">
        <f>Таблица1[[#This Row],[Кадастровая стоимость, руб]]/Таблица1[[#This Row],[Действ. КС]]</f>
        <v>3.5565468210234048</v>
      </c>
      <c r="AJ903" s="20" t="s">
        <v>3996</v>
      </c>
      <c r="AK903" s="20" t="s">
        <v>3997</v>
      </c>
      <c r="AL903" s="20" t="s">
        <v>3998</v>
      </c>
      <c r="AM903" s="8" t="s">
        <v>3984</v>
      </c>
      <c r="AN903" s="8" t="s">
        <v>4036</v>
      </c>
      <c r="AO903" s="46" t="s">
        <v>4013</v>
      </c>
    </row>
    <row r="904" spans="1:41" x14ac:dyDescent="0.25">
      <c r="A904" s="1" t="s">
        <v>672</v>
      </c>
      <c r="B904" s="1" t="s">
        <v>8</v>
      </c>
      <c r="C904" s="1" t="s">
        <v>3981</v>
      </c>
      <c r="D904" s="1" t="s">
        <v>1309</v>
      </c>
      <c r="E904" s="16">
        <v>204002000000</v>
      </c>
      <c r="F904" s="16" t="s">
        <v>1005</v>
      </c>
      <c r="G904" s="8" t="s">
        <v>201</v>
      </c>
      <c r="H904" s="1">
        <v>2</v>
      </c>
      <c r="I904" s="1" t="s">
        <v>1351</v>
      </c>
      <c r="J904" s="1">
        <v>202</v>
      </c>
      <c r="K904" s="1" t="s">
        <v>1352</v>
      </c>
      <c r="L904" s="1">
        <v>61001002001</v>
      </c>
      <c r="M904" s="1" t="s">
        <v>1363</v>
      </c>
      <c r="N904" s="8">
        <v>1962</v>
      </c>
      <c r="O904" s="8">
        <v>62.4</v>
      </c>
      <c r="P904" s="8" t="s">
        <v>4009</v>
      </c>
      <c r="Q9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4" s="8" t="s">
        <v>3910</v>
      </c>
      <c r="S904" s="8" t="s">
        <v>2005</v>
      </c>
      <c r="T904" s="8" t="s">
        <v>1382</v>
      </c>
      <c r="V904" s="1" t="s">
        <v>2597</v>
      </c>
      <c r="W904" s="8" t="s">
        <v>2628</v>
      </c>
      <c r="X904" s="19" t="s">
        <v>2712</v>
      </c>
      <c r="AA904" s="20">
        <v>454846.88</v>
      </c>
      <c r="AB904" s="12">
        <f t="shared" si="14"/>
        <v>26725.06</v>
      </c>
      <c r="AC904" s="17">
        <f>ROUND(1.65586^(2*EXP(-((Таблица1[[#This Row],[Площадь, кв.м]]/200)^2))-1),4)</f>
        <v>1.508</v>
      </c>
      <c r="AD9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904" s="21">
        <v>1</v>
      </c>
      <c r="AG9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14508.500599999999</v>
      </c>
      <c r="AH904" s="34">
        <f>ROUND(Таблица1[[#This Row],[УПКС]]*Таблица1[[#This Row],[Площадь, кв.м]],2)</f>
        <v>905330.44</v>
      </c>
      <c r="AI904" s="14">
        <f>Таблица1[[#This Row],[Кадастровая стоимость, руб]]/Таблица1[[#This Row],[Действ. КС]]</f>
        <v>1.990407057425567</v>
      </c>
      <c r="AJ904" s="20" t="s">
        <v>3996</v>
      </c>
      <c r="AK904" s="20" t="s">
        <v>3997</v>
      </c>
      <c r="AL904" s="20" t="s">
        <v>3998</v>
      </c>
      <c r="AM904" s="8" t="s">
        <v>3984</v>
      </c>
      <c r="AN904" s="8" t="s">
        <v>4036</v>
      </c>
      <c r="AO904" s="46" t="s">
        <v>4013</v>
      </c>
    </row>
    <row r="905" spans="1:41" x14ac:dyDescent="0.25">
      <c r="A905" s="1" t="s">
        <v>974</v>
      </c>
      <c r="B905" s="1" t="s">
        <v>21</v>
      </c>
      <c r="C905" s="1" t="s">
        <v>3981</v>
      </c>
      <c r="D905" s="1" t="s">
        <v>1309</v>
      </c>
      <c r="E905" s="16">
        <v>204002000000</v>
      </c>
      <c r="F905" s="16" t="s">
        <v>1005</v>
      </c>
      <c r="G905" s="8" t="s">
        <v>201</v>
      </c>
      <c r="H905" s="1">
        <v>2</v>
      </c>
      <c r="I905" s="1" t="s">
        <v>1351</v>
      </c>
      <c r="J905" s="1">
        <v>202</v>
      </c>
      <c r="K905" s="1" t="s">
        <v>1352</v>
      </c>
      <c r="L905" s="1">
        <v>61001002001</v>
      </c>
      <c r="M905" s="1" t="s">
        <v>1363</v>
      </c>
      <c r="N905" s="8">
        <v>2009</v>
      </c>
      <c r="O905" s="8">
        <v>126.1</v>
      </c>
      <c r="P905" s="8" t="s">
        <v>4009</v>
      </c>
      <c r="Q9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5" s="8" t="s">
        <v>3910</v>
      </c>
      <c r="S905" s="8" t="s">
        <v>2292</v>
      </c>
      <c r="T905" s="8" t="s">
        <v>1382</v>
      </c>
      <c r="V905" s="1" t="s">
        <v>2597</v>
      </c>
      <c r="W905" s="8" t="s">
        <v>2628</v>
      </c>
      <c r="X905" s="19" t="s">
        <v>2688</v>
      </c>
      <c r="AA905" s="20">
        <v>2802090.53</v>
      </c>
      <c r="AB905" s="12">
        <f t="shared" si="14"/>
        <v>26725.06</v>
      </c>
      <c r="AC905" s="17">
        <f>ROUND(1.65586^(2*EXP(-((Таблица1[[#This Row],[Площадь, кв.м]]/200)^2))-1),4)</f>
        <v>1.1894</v>
      </c>
      <c r="AD9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05" s="21">
        <v>1</v>
      </c>
      <c r="AG9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31468.9185</v>
      </c>
      <c r="AH905" s="34">
        <f>ROUND(Таблица1[[#This Row],[УПКС]]*Таблица1[[#This Row],[Площадь, кв.м]],2)</f>
        <v>3968230.62</v>
      </c>
      <c r="AI905" s="14">
        <f>Таблица1[[#This Row],[Кадастровая стоимость, руб]]/Таблица1[[#This Row],[Действ. КС]]</f>
        <v>1.4161678851967714</v>
      </c>
      <c r="AJ905" s="20" t="s">
        <v>3996</v>
      </c>
      <c r="AK905" s="20" t="s">
        <v>3997</v>
      </c>
      <c r="AL905" s="20" t="s">
        <v>3998</v>
      </c>
      <c r="AM905" s="8" t="s">
        <v>3984</v>
      </c>
      <c r="AN905" s="8" t="s">
        <v>4036</v>
      </c>
      <c r="AO905" s="46" t="s">
        <v>4013</v>
      </c>
    </row>
    <row r="906" spans="1:41" x14ac:dyDescent="0.25">
      <c r="A906" s="1" t="s">
        <v>520</v>
      </c>
      <c r="B906" s="1" t="s">
        <v>17</v>
      </c>
      <c r="C906" s="1" t="s">
        <v>3981</v>
      </c>
      <c r="D906" s="1" t="s">
        <v>1309</v>
      </c>
      <c r="E906" s="16">
        <v>204002000000</v>
      </c>
      <c r="F906" s="16" t="s">
        <v>1005</v>
      </c>
      <c r="G906" s="8" t="s">
        <v>201</v>
      </c>
      <c r="H906" s="1">
        <v>2</v>
      </c>
      <c r="I906" s="1" t="s">
        <v>1351</v>
      </c>
      <c r="J906" s="1">
        <v>202</v>
      </c>
      <c r="K906" s="1" t="s">
        <v>1352</v>
      </c>
      <c r="L906" s="1">
        <v>61001002001</v>
      </c>
      <c r="M906" s="1" t="s">
        <v>1363</v>
      </c>
      <c r="N906" s="8">
        <v>2012</v>
      </c>
      <c r="O906" s="8">
        <v>38.799999999999997</v>
      </c>
      <c r="P906" s="8" t="s">
        <v>4009</v>
      </c>
      <c r="Q9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6" s="8" t="s">
        <v>3910</v>
      </c>
      <c r="S906" s="8" t="s">
        <v>1860</v>
      </c>
      <c r="T906" s="8" t="s">
        <v>1382</v>
      </c>
      <c r="V906" s="1" t="s">
        <v>2597</v>
      </c>
      <c r="W906" s="8" t="s">
        <v>2628</v>
      </c>
      <c r="X906" s="19" t="s">
        <v>2758</v>
      </c>
      <c r="AA906" s="20">
        <v>325017.17</v>
      </c>
      <c r="AB906" s="12">
        <f t="shared" si="14"/>
        <v>26725.06</v>
      </c>
      <c r="AC906" s="17">
        <f>ROUND(1.65586^(2*EXP(-((Таблица1[[#This Row],[Площадь, кв.м]]/200)^2))-1),4)</f>
        <v>1.5952999999999999</v>
      </c>
      <c r="AD9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06" s="21">
        <v>1</v>
      </c>
      <c r="AG9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42634.4882</v>
      </c>
      <c r="AH906" s="34">
        <f>ROUND(Таблица1[[#This Row],[УПКС]]*Таблица1[[#This Row],[Площадь, кв.м]],2)</f>
        <v>1654218.14</v>
      </c>
      <c r="AI906" s="14">
        <f>Таблица1[[#This Row],[Кадастровая стоимость, руб]]/Таблица1[[#This Row],[Действ. КС]]</f>
        <v>5.0896330800000502</v>
      </c>
      <c r="AJ906" s="20" t="s">
        <v>3996</v>
      </c>
      <c r="AK906" s="20" t="s">
        <v>3997</v>
      </c>
      <c r="AL906" s="20" t="s">
        <v>3998</v>
      </c>
      <c r="AM906" s="8" t="s">
        <v>3984</v>
      </c>
      <c r="AN906" s="8" t="s">
        <v>4036</v>
      </c>
      <c r="AO906" s="46" t="s">
        <v>4013</v>
      </c>
    </row>
    <row r="907" spans="1:41" x14ac:dyDescent="0.25">
      <c r="A907" s="1" t="s">
        <v>891</v>
      </c>
      <c r="B907" s="1" t="s">
        <v>17</v>
      </c>
      <c r="C907" s="1" t="s">
        <v>3981</v>
      </c>
      <c r="D907" s="1" t="s">
        <v>1309</v>
      </c>
      <c r="E907" s="16">
        <v>204002000000</v>
      </c>
      <c r="F907" s="16" t="s">
        <v>1005</v>
      </c>
      <c r="G907" s="8" t="s">
        <v>201</v>
      </c>
      <c r="H907" s="1">
        <v>2</v>
      </c>
      <c r="I907" s="1" t="s">
        <v>1351</v>
      </c>
      <c r="J907" s="1">
        <v>202</v>
      </c>
      <c r="K907" s="1" t="s">
        <v>1352</v>
      </c>
      <c r="L907" s="1">
        <v>61001002001</v>
      </c>
      <c r="M907" s="1" t="s">
        <v>1363</v>
      </c>
      <c r="N907" s="8">
        <v>1959</v>
      </c>
      <c r="O907" s="8">
        <v>97.9</v>
      </c>
      <c r="P907" s="8" t="s">
        <v>4009</v>
      </c>
      <c r="Q9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7" s="8" t="s">
        <v>3910</v>
      </c>
      <c r="S907" s="8" t="s">
        <v>2211</v>
      </c>
      <c r="T907" s="8" t="s">
        <v>1382</v>
      </c>
      <c r="V907" s="1" t="s">
        <v>2597</v>
      </c>
      <c r="W907" s="8" t="s">
        <v>2628</v>
      </c>
      <c r="X907" s="19" t="s">
        <v>2719</v>
      </c>
      <c r="AA907" s="20">
        <v>705411.47</v>
      </c>
      <c r="AB907" s="12">
        <f t="shared" si="14"/>
        <v>26725.06</v>
      </c>
      <c r="AC907" s="17">
        <f>ROUND(1.65586^(2*EXP(-((Таблица1[[#This Row],[Площадь, кв.м]]/200)^2))-1),4)</f>
        <v>1.3355999999999999</v>
      </c>
      <c r="AD9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907" s="21">
        <v>1</v>
      </c>
      <c r="AG9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12492.896500000001</v>
      </c>
      <c r="AH907" s="34">
        <f>ROUND(Таблица1[[#This Row],[УПКС]]*Таблица1[[#This Row],[Площадь, кв.м]],2)</f>
        <v>1223054.57</v>
      </c>
      <c r="AI907" s="14">
        <f>Таблица1[[#This Row],[Кадастровая стоимость, руб]]/Таблица1[[#This Row],[Действ. КС]]</f>
        <v>1.7338172428639418</v>
      </c>
      <c r="AJ907" s="20" t="s">
        <v>3996</v>
      </c>
      <c r="AK907" s="20" t="s">
        <v>3997</v>
      </c>
      <c r="AL907" s="20" t="s">
        <v>3998</v>
      </c>
      <c r="AM907" s="8" t="s">
        <v>3984</v>
      </c>
      <c r="AN907" s="8" t="s">
        <v>4036</v>
      </c>
      <c r="AO907" s="46" t="s">
        <v>4013</v>
      </c>
    </row>
    <row r="908" spans="1:41" x14ac:dyDescent="0.25">
      <c r="A908" s="1" t="s">
        <v>736</v>
      </c>
      <c r="B908" s="1" t="s">
        <v>21</v>
      </c>
      <c r="C908" s="1" t="s">
        <v>3981</v>
      </c>
      <c r="D908" s="1" t="s">
        <v>1309</v>
      </c>
      <c r="E908" s="16">
        <v>204002000000</v>
      </c>
      <c r="F908" s="16" t="s">
        <v>1005</v>
      </c>
      <c r="G908" s="8" t="s">
        <v>201</v>
      </c>
      <c r="H908" s="1">
        <v>2</v>
      </c>
      <c r="I908" s="1" t="s">
        <v>1351</v>
      </c>
      <c r="J908" s="1">
        <v>202</v>
      </c>
      <c r="K908" s="1" t="s">
        <v>1352</v>
      </c>
      <c r="L908" s="1">
        <v>61001002001</v>
      </c>
      <c r="M908" s="1" t="s">
        <v>1363</v>
      </c>
      <c r="N908" s="8">
        <v>1959</v>
      </c>
      <c r="O908" s="8">
        <v>69.900000000000006</v>
      </c>
      <c r="P908" s="8" t="s">
        <v>4009</v>
      </c>
      <c r="Q9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8" s="8" t="s">
        <v>3910</v>
      </c>
      <c r="S908" s="8" t="s">
        <v>2064</v>
      </c>
      <c r="T908" s="8" t="s">
        <v>1382</v>
      </c>
      <c r="V908" s="1" t="s">
        <v>2597</v>
      </c>
      <c r="W908" s="8" t="s">
        <v>2628</v>
      </c>
      <c r="X908" s="19" t="s">
        <v>2742</v>
      </c>
      <c r="AA908" s="20">
        <v>509515.97</v>
      </c>
      <c r="AB908" s="12">
        <f t="shared" si="14"/>
        <v>26725.06</v>
      </c>
      <c r="AC908" s="17">
        <f>ROUND(1.65586^(2*EXP(-((Таблица1[[#This Row],[Площадь, кв.м]]/200)^2))-1),4)</f>
        <v>1.4744999999999999</v>
      </c>
      <c r="AD9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908" s="21">
        <v>1</v>
      </c>
      <c r="AG9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13792.1353</v>
      </c>
      <c r="AH908" s="34">
        <f>ROUND(Таблица1[[#This Row],[УПКС]]*Таблица1[[#This Row],[Площадь, кв.м]],2)</f>
        <v>964070.26</v>
      </c>
      <c r="AI908" s="14">
        <f>Таблица1[[#This Row],[Кадастровая стоимость, руб]]/Таблица1[[#This Row],[Действ. КС]]</f>
        <v>1.8921296225513797</v>
      </c>
      <c r="AJ908" s="20" t="s">
        <v>3996</v>
      </c>
      <c r="AK908" s="20" t="s">
        <v>3997</v>
      </c>
      <c r="AL908" s="20" t="s">
        <v>3998</v>
      </c>
      <c r="AM908" s="8" t="s">
        <v>3984</v>
      </c>
      <c r="AN908" s="8" t="s">
        <v>4036</v>
      </c>
      <c r="AO908" s="46" t="s">
        <v>4013</v>
      </c>
    </row>
    <row r="909" spans="1:41" x14ac:dyDescent="0.25">
      <c r="A909" s="1" t="s">
        <v>262</v>
      </c>
      <c r="B909" s="1" t="s">
        <v>17</v>
      </c>
      <c r="C909" s="1" t="s">
        <v>3981</v>
      </c>
      <c r="D909" s="1" t="s">
        <v>1314</v>
      </c>
      <c r="E909" s="16">
        <v>204002000000</v>
      </c>
      <c r="F909" s="16" t="s">
        <v>1005</v>
      </c>
      <c r="G909" s="8" t="s">
        <v>201</v>
      </c>
      <c r="H909" s="1">
        <v>2</v>
      </c>
      <c r="I909" s="1" t="s">
        <v>1351</v>
      </c>
      <c r="J909" s="1">
        <v>202</v>
      </c>
      <c r="K909" s="1" t="s">
        <v>1352</v>
      </c>
      <c r="L909" s="1">
        <v>61001005000</v>
      </c>
      <c r="M909" s="1" t="s">
        <v>1358</v>
      </c>
      <c r="N909" s="8">
        <v>2012</v>
      </c>
      <c r="O909" s="8">
        <v>154.1</v>
      </c>
      <c r="P909" s="8" t="s">
        <v>4009</v>
      </c>
      <c r="Q9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09" s="8" t="s">
        <v>3965</v>
      </c>
      <c r="S909" s="8" t="s">
        <v>1610</v>
      </c>
      <c r="T909" s="8" t="s">
        <v>1382</v>
      </c>
      <c r="U909" s="18"/>
      <c r="V909" s="1" t="s">
        <v>2599</v>
      </c>
      <c r="W909" s="8" t="s">
        <v>2655</v>
      </c>
      <c r="X909" s="19"/>
      <c r="AA909" s="20">
        <v>1870912.69</v>
      </c>
      <c r="AB909" s="12">
        <f t="shared" si="14"/>
        <v>26725.06</v>
      </c>
      <c r="AC909" s="17">
        <f>ROUND(1.65586^(2*EXP(-((Таблица1[[#This Row],[Площадь, кв.м]]/200)^2))-1),4)</f>
        <v>1.0542</v>
      </c>
      <c r="AD9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09" s="21">
        <v>1</v>
      </c>
      <c r="AG9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28173.558300000001</v>
      </c>
      <c r="AH909" s="34">
        <f>ROUND(Таблица1[[#This Row],[УПКС]]*Таблица1[[#This Row],[Площадь, кв.м]],2)</f>
        <v>4341545.33</v>
      </c>
      <c r="AI909" s="14">
        <f>Таблица1[[#This Row],[Кадастровая стоимость, руб]]/Таблица1[[#This Row],[Действ. КС]]</f>
        <v>2.3205494052210422</v>
      </c>
      <c r="AJ909" s="20" t="s">
        <v>3996</v>
      </c>
      <c r="AK909" s="20" t="s">
        <v>3997</v>
      </c>
      <c r="AL909" s="20" t="s">
        <v>3998</v>
      </c>
      <c r="AM909" s="8" t="s">
        <v>3984</v>
      </c>
      <c r="AN909" s="8" t="s">
        <v>4036</v>
      </c>
      <c r="AO909" s="46" t="s">
        <v>4013</v>
      </c>
    </row>
    <row r="910" spans="1:41" x14ac:dyDescent="0.25">
      <c r="A910" s="1" t="s">
        <v>1037</v>
      </c>
      <c r="B910" s="1" t="s">
        <v>8</v>
      </c>
      <c r="C910" s="1" t="s">
        <v>3981</v>
      </c>
      <c r="D910" s="1" t="s">
        <v>1314</v>
      </c>
      <c r="E910" s="16">
        <v>204002000000</v>
      </c>
      <c r="F910" s="16" t="s">
        <v>1005</v>
      </c>
      <c r="G910" s="8" t="s">
        <v>201</v>
      </c>
      <c r="H910" s="1">
        <v>2</v>
      </c>
      <c r="I910" s="1" t="s">
        <v>1351</v>
      </c>
      <c r="J910" s="1">
        <v>202</v>
      </c>
      <c r="K910" s="1" t="s">
        <v>1352</v>
      </c>
      <c r="L910" s="1">
        <v>61001002000</v>
      </c>
      <c r="M910" s="1" t="s">
        <v>1364</v>
      </c>
      <c r="N910" s="8">
        <v>2015</v>
      </c>
      <c r="O910" s="8">
        <v>165</v>
      </c>
      <c r="P910" s="8" t="s">
        <v>4009</v>
      </c>
      <c r="Q9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0" s="8" t="s">
        <v>3965</v>
      </c>
      <c r="S910" s="8" t="s">
        <v>2353</v>
      </c>
      <c r="T910" s="8" t="s">
        <v>1382</v>
      </c>
      <c r="V910" s="1" t="s">
        <v>2599</v>
      </c>
      <c r="W910" s="8" t="s">
        <v>2655</v>
      </c>
      <c r="X910" s="19" t="s">
        <v>2889</v>
      </c>
      <c r="AA910" s="20">
        <v>858787.05</v>
      </c>
      <c r="AB910" s="12">
        <f t="shared" si="14"/>
        <v>26725.06</v>
      </c>
      <c r="AC910" s="17">
        <f>ROUND(1.65586^(2*EXP(-((Таблица1[[#This Row],[Площадь, кв.м]]/200)^2))-1),4)</f>
        <v>1.0064</v>
      </c>
      <c r="AD9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10" s="21">
        <v>1</v>
      </c>
      <c r="AG9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26896.100399999999</v>
      </c>
      <c r="AH910" s="34">
        <f>ROUND(Таблица1[[#This Row],[УПКС]]*Таблица1[[#This Row],[Площадь, кв.м]],2)</f>
        <v>4437856.57</v>
      </c>
      <c r="AI910" s="14">
        <f>Таблица1[[#This Row],[Кадастровая стоимость, руб]]/Таблица1[[#This Row],[Действ. КС]]</f>
        <v>5.16758673759694</v>
      </c>
      <c r="AJ910" s="20" t="s">
        <v>3996</v>
      </c>
      <c r="AK910" s="20" t="s">
        <v>3997</v>
      </c>
      <c r="AL910" s="20" t="s">
        <v>3998</v>
      </c>
      <c r="AM910" s="8" t="s">
        <v>3984</v>
      </c>
      <c r="AN910" s="8" t="s">
        <v>4036</v>
      </c>
      <c r="AO910" s="46" t="s">
        <v>4013</v>
      </c>
    </row>
    <row r="911" spans="1:41" x14ac:dyDescent="0.25">
      <c r="A911" s="1" t="s">
        <v>310</v>
      </c>
      <c r="B911" s="1" t="s">
        <v>17</v>
      </c>
      <c r="C911" s="1" t="s">
        <v>3981</v>
      </c>
      <c r="D911" s="1" t="s">
        <v>1314</v>
      </c>
      <c r="E911" s="16">
        <v>204002000000</v>
      </c>
      <c r="F911" s="16" t="s">
        <v>1005</v>
      </c>
      <c r="G911" s="8" t="s">
        <v>201</v>
      </c>
      <c r="H911" s="1">
        <v>2</v>
      </c>
      <c r="I911" s="1" t="s">
        <v>1351</v>
      </c>
      <c r="J911" s="1">
        <v>202</v>
      </c>
      <c r="K911" s="1" t="s">
        <v>1352</v>
      </c>
      <c r="L911" s="1">
        <v>61001005000</v>
      </c>
      <c r="M911" s="1" t="s">
        <v>1358</v>
      </c>
      <c r="N911" s="8">
        <v>2016</v>
      </c>
      <c r="O911" s="8">
        <v>178</v>
      </c>
      <c r="P911" s="8" t="s">
        <v>4009</v>
      </c>
      <c r="Q9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1" s="8" t="s">
        <v>3965</v>
      </c>
      <c r="S911" s="8" t="s">
        <v>1657</v>
      </c>
      <c r="T911" s="8" t="s">
        <v>1382</v>
      </c>
      <c r="V911" s="1" t="s">
        <v>2599</v>
      </c>
      <c r="W911" s="8" t="s">
        <v>2655</v>
      </c>
      <c r="X911" s="19" t="s">
        <v>2795</v>
      </c>
      <c r="AA911" s="20">
        <v>926449.06</v>
      </c>
      <c r="AB911" s="12">
        <f t="shared" si="14"/>
        <v>26725.06</v>
      </c>
      <c r="AC911" s="17">
        <f>ROUND(1.65586^(2*EXP(-((Таблица1[[#This Row],[Площадь, кв.м]]/200)^2))-1),4)</f>
        <v>0.9536</v>
      </c>
      <c r="AD9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11" s="21">
        <v>1</v>
      </c>
      <c r="AG9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25485.017199999998</v>
      </c>
      <c r="AH911" s="34">
        <f>ROUND(Таблица1[[#This Row],[УПКС]]*Таблица1[[#This Row],[Площадь, кв.м]],2)</f>
        <v>4536333.0599999996</v>
      </c>
      <c r="AI911" s="14">
        <f>Таблица1[[#This Row],[Кадастровая стоимость, руб]]/Таблица1[[#This Row],[Действ. КС]]</f>
        <v>4.8964732718278103</v>
      </c>
      <c r="AJ911" s="20" t="s">
        <v>3996</v>
      </c>
      <c r="AK911" s="20" t="s">
        <v>3997</v>
      </c>
      <c r="AL911" s="20" t="s">
        <v>3998</v>
      </c>
      <c r="AM911" s="8" t="s">
        <v>3984</v>
      </c>
      <c r="AN911" s="8" t="s">
        <v>4036</v>
      </c>
      <c r="AO911" s="46" t="s">
        <v>4013</v>
      </c>
    </row>
    <row r="912" spans="1:41" x14ac:dyDescent="0.25">
      <c r="A912" s="1" t="s">
        <v>113</v>
      </c>
      <c r="B912" s="1" t="s">
        <v>56</v>
      </c>
      <c r="C912" s="1" t="s">
        <v>3981</v>
      </c>
      <c r="D912" s="1" t="s">
        <v>1302</v>
      </c>
      <c r="E912" s="16">
        <v>204003000000</v>
      </c>
      <c r="F912" s="16" t="s">
        <v>1339</v>
      </c>
      <c r="G912" s="8" t="s">
        <v>1338</v>
      </c>
      <c r="H912" s="1">
        <v>2</v>
      </c>
      <c r="I912" s="1" t="s">
        <v>1349</v>
      </c>
      <c r="J912" s="1">
        <v>201</v>
      </c>
      <c r="K912" s="1" t="s">
        <v>1350</v>
      </c>
      <c r="L912" s="1">
        <v>61001002001</v>
      </c>
      <c r="M912" s="1" t="s">
        <v>1363</v>
      </c>
      <c r="N912" s="8">
        <v>1994</v>
      </c>
      <c r="O912" s="8">
        <v>435.2</v>
      </c>
      <c r="P912" s="8" t="s">
        <v>4009</v>
      </c>
      <c r="Q9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2" s="8" t="s">
        <v>3912</v>
      </c>
      <c r="S912" s="8" t="s">
        <v>1473</v>
      </c>
      <c r="T912" s="8" t="s">
        <v>1382</v>
      </c>
      <c r="U912" s="18"/>
      <c r="V912" s="1" t="s">
        <v>2599</v>
      </c>
      <c r="W912" s="8" t="s">
        <v>2631</v>
      </c>
      <c r="X912" s="19" t="s">
        <v>2735</v>
      </c>
      <c r="AA912" s="20">
        <v>14071465.220000001</v>
      </c>
      <c r="AB912" s="12">
        <f t="shared" si="14"/>
        <v>26725.06</v>
      </c>
      <c r="AC912" s="17">
        <f>ROUND(1.65586^(2*EXP(-((Таблица1[[#This Row],[Площадь, кв.м]]/200)^2))-1),4)</f>
        <v>0.60929999999999995</v>
      </c>
      <c r="AD9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912" s="21">
        <v>1</v>
      </c>
      <c r="AG9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14003.878000000001</v>
      </c>
      <c r="AH912" s="34">
        <f>ROUND(Таблица1[[#This Row],[УПКС]]*Таблица1[[#This Row],[Площадь, кв.м]],2)</f>
        <v>6094487.71</v>
      </c>
      <c r="AI912" s="14">
        <f>Таблица1[[#This Row],[Кадастровая стоимость, руб]]/Таблица1[[#This Row],[Действ. КС]]</f>
        <v>0.43310967370603354</v>
      </c>
      <c r="AJ912" s="20" t="s">
        <v>3996</v>
      </c>
      <c r="AK912" s="20" t="s">
        <v>3997</v>
      </c>
      <c r="AL912" s="20" t="s">
        <v>3998</v>
      </c>
      <c r="AM912" s="8" t="s">
        <v>3984</v>
      </c>
      <c r="AN912" s="8" t="s">
        <v>4036</v>
      </c>
      <c r="AO912" s="46" t="s">
        <v>4013</v>
      </c>
    </row>
    <row r="913" spans="1:41" x14ac:dyDescent="0.25">
      <c r="A913" s="1" t="s">
        <v>388</v>
      </c>
      <c r="B913" s="1" t="s">
        <v>17</v>
      </c>
      <c r="C913" s="1" t="s">
        <v>3981</v>
      </c>
      <c r="D913" s="1" t="s">
        <v>1318</v>
      </c>
      <c r="E913" s="16">
        <v>204002000000</v>
      </c>
      <c r="F913" s="16" t="s">
        <v>1005</v>
      </c>
      <c r="G913" s="8" t="s">
        <v>201</v>
      </c>
      <c r="H913" s="1">
        <v>2</v>
      </c>
      <c r="I913" s="1" t="s">
        <v>1351</v>
      </c>
      <c r="J913" s="1">
        <v>202</v>
      </c>
      <c r="K913" s="1" t="s">
        <v>1352</v>
      </c>
      <c r="L913" s="1">
        <v>61001006002</v>
      </c>
      <c r="M913" s="1" t="s">
        <v>1360</v>
      </c>
      <c r="N913" s="8">
        <v>2015</v>
      </c>
      <c r="O913" s="8">
        <v>256.89999999999998</v>
      </c>
      <c r="P913" s="8" t="s">
        <v>4009</v>
      </c>
      <c r="Q9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3" s="8" t="s">
        <v>3965</v>
      </c>
      <c r="S913" s="8" t="s">
        <v>1734</v>
      </c>
      <c r="T913" s="8" t="s">
        <v>1382</v>
      </c>
      <c r="U913" s="18"/>
      <c r="V913" s="1" t="s">
        <v>2599</v>
      </c>
      <c r="W913" s="8" t="s">
        <v>2655</v>
      </c>
      <c r="X913" s="19" t="s">
        <v>2726</v>
      </c>
      <c r="AA913" s="20">
        <v>8459100.4399999995</v>
      </c>
      <c r="AB913" s="12">
        <f t="shared" si="14"/>
        <v>26725.06</v>
      </c>
      <c r="AC913" s="17">
        <f>ROUND(1.65586^(2*EXP(-((Таблица1[[#This Row],[Площадь, кв.м]]/200)^2))-1),4)</f>
        <v>0.73299999999999998</v>
      </c>
      <c r="AD9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13" s="21">
        <v>1</v>
      </c>
      <c r="AG9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19589.469000000001</v>
      </c>
      <c r="AH913" s="34">
        <f>ROUND(Таблица1[[#This Row],[УПКС]]*Таблица1[[#This Row],[Площадь, кв.м]],2)</f>
        <v>5032534.59</v>
      </c>
      <c r="AI913" s="14">
        <f>Таблица1[[#This Row],[Кадастровая стоимость, руб]]/Таблица1[[#This Row],[Действ. КС]]</f>
        <v>0.59492550368629982</v>
      </c>
      <c r="AJ913" s="20" t="s">
        <v>3996</v>
      </c>
      <c r="AK913" s="20" t="s">
        <v>3997</v>
      </c>
      <c r="AL913" s="20" t="s">
        <v>3998</v>
      </c>
      <c r="AM913" s="8" t="s">
        <v>3984</v>
      </c>
      <c r="AN913" s="8" t="s">
        <v>4036</v>
      </c>
      <c r="AO913" s="46" t="s">
        <v>4013</v>
      </c>
    </row>
    <row r="914" spans="1:41" x14ac:dyDescent="0.25">
      <c r="A914" s="1" t="s">
        <v>837</v>
      </c>
      <c r="B914" s="1" t="s">
        <v>21</v>
      </c>
      <c r="C914" s="1" t="s">
        <v>3981</v>
      </c>
      <c r="D914" s="1" t="s">
        <v>1305</v>
      </c>
      <c r="E914" s="16">
        <v>204002000000</v>
      </c>
      <c r="F914" s="16" t="s">
        <v>1005</v>
      </c>
      <c r="G914" s="8" t="s">
        <v>201</v>
      </c>
      <c r="H914" s="1">
        <v>2</v>
      </c>
      <c r="I914" s="1" t="s">
        <v>1351</v>
      </c>
      <c r="J914" s="1">
        <v>202</v>
      </c>
      <c r="K914" s="1" t="s">
        <v>1352</v>
      </c>
      <c r="L914" s="1">
        <v>61001002001</v>
      </c>
      <c r="M914" s="1" t="s">
        <v>1363</v>
      </c>
      <c r="N914" s="8">
        <v>1963</v>
      </c>
      <c r="O914" s="8">
        <v>86.9</v>
      </c>
      <c r="P914" s="8" t="s">
        <v>4009</v>
      </c>
      <c r="Q9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4" s="8" t="s">
        <v>3916</v>
      </c>
      <c r="S914" s="8" t="s">
        <v>2159</v>
      </c>
      <c r="T914" s="8" t="s">
        <v>1382</v>
      </c>
      <c r="V914" s="1" t="s">
        <v>2591</v>
      </c>
      <c r="W914" s="8" t="s">
        <v>2607</v>
      </c>
      <c r="X914" s="19" t="s">
        <v>2700</v>
      </c>
      <c r="AA914" s="20">
        <v>633432.59</v>
      </c>
      <c r="AB914" s="12">
        <f t="shared" si="14"/>
        <v>26725.06</v>
      </c>
      <c r="AC914" s="17">
        <f>ROUND(1.65586^(2*EXP(-((Таблица1[[#This Row],[Площадь, кв.м]]/200)^2))-1),4)</f>
        <v>1.3920999999999999</v>
      </c>
      <c r="AD9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914" s="21">
        <v>1</v>
      </c>
      <c r="AG9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13393.424199999999</v>
      </c>
      <c r="AH914" s="34">
        <f>ROUND(Таблица1[[#This Row],[УПКС]]*Таблица1[[#This Row],[Площадь, кв.м]],2)</f>
        <v>1163888.56</v>
      </c>
      <c r="AI914" s="14">
        <f>Таблица1[[#This Row],[Кадастровая стоимость, руб]]/Таблица1[[#This Row],[Действ. КС]]</f>
        <v>1.8374308148559266</v>
      </c>
      <c r="AJ914" s="20" t="s">
        <v>3996</v>
      </c>
      <c r="AK914" s="20" t="s">
        <v>3997</v>
      </c>
      <c r="AL914" s="20" t="s">
        <v>3998</v>
      </c>
      <c r="AM914" s="8" t="s">
        <v>3984</v>
      </c>
      <c r="AN914" s="8" t="s">
        <v>4036</v>
      </c>
      <c r="AO914" s="46" t="s">
        <v>4013</v>
      </c>
    </row>
    <row r="915" spans="1:41" x14ac:dyDescent="0.25">
      <c r="A915" s="1" t="s">
        <v>1122</v>
      </c>
      <c r="B915" s="1" t="s">
        <v>17</v>
      </c>
      <c r="C915" s="1" t="s">
        <v>3981</v>
      </c>
      <c r="D915" s="1" t="s">
        <v>1305</v>
      </c>
      <c r="E915" s="16">
        <v>204002000000</v>
      </c>
      <c r="F915" s="16" t="s">
        <v>1005</v>
      </c>
      <c r="G915" s="8" t="s">
        <v>201</v>
      </c>
      <c r="H915" s="1">
        <v>2</v>
      </c>
      <c r="I915" s="1" t="s">
        <v>1351</v>
      </c>
      <c r="J915" s="1">
        <v>202</v>
      </c>
      <c r="K915" s="1" t="s">
        <v>1352</v>
      </c>
      <c r="L915" s="1">
        <v>61001002002</v>
      </c>
      <c r="M915" s="1" t="s">
        <v>1365</v>
      </c>
      <c r="N915" s="8">
        <v>1961</v>
      </c>
      <c r="O915" s="8">
        <v>62</v>
      </c>
      <c r="P915" s="8" t="s">
        <v>4009</v>
      </c>
      <c r="Q9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5" s="8" t="s">
        <v>3916</v>
      </c>
      <c r="S915" s="8" t="s">
        <v>2431</v>
      </c>
      <c r="T915" s="8" t="s">
        <v>1382</v>
      </c>
      <c r="V915" s="1" t="s">
        <v>2591</v>
      </c>
      <c r="W915" s="8" t="s">
        <v>2607</v>
      </c>
      <c r="X915" s="19" t="s">
        <v>2711</v>
      </c>
      <c r="AA915" s="20">
        <v>278241.65000000002</v>
      </c>
      <c r="AB915" s="12">
        <f t="shared" si="14"/>
        <v>26725.06</v>
      </c>
      <c r="AC915" s="17">
        <f>ROUND(1.65586^(2*EXP(-((Таблица1[[#This Row],[Площадь, кв.м]]/200)^2))-1),4)</f>
        <v>1.5097</v>
      </c>
      <c r="AD9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915" s="21">
        <v>1</v>
      </c>
      <c r="AG9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14121.3881</v>
      </c>
      <c r="AH915" s="34">
        <f>ROUND(Таблица1[[#This Row],[УПКС]]*Таблица1[[#This Row],[Площадь, кв.м]],2)</f>
        <v>875526.06</v>
      </c>
      <c r="AI915" s="14">
        <f>Таблица1[[#This Row],[Кадастровая стоимость, руб]]/Таблица1[[#This Row],[Действ. КС]]</f>
        <v>3.1466391174721684</v>
      </c>
      <c r="AJ915" s="20" t="s">
        <v>3996</v>
      </c>
      <c r="AK915" s="20" t="s">
        <v>3997</v>
      </c>
      <c r="AL915" s="20" t="s">
        <v>3998</v>
      </c>
      <c r="AM915" s="8" t="s">
        <v>3984</v>
      </c>
      <c r="AN915" s="8" t="s">
        <v>4036</v>
      </c>
      <c r="AO915" s="46" t="s">
        <v>4013</v>
      </c>
    </row>
    <row r="916" spans="1:41" x14ac:dyDescent="0.25">
      <c r="A916" s="1" t="s">
        <v>1112</v>
      </c>
      <c r="B916" s="1" t="s">
        <v>56</v>
      </c>
      <c r="C916" s="1" t="s">
        <v>3981</v>
      </c>
      <c r="D916" s="1" t="s">
        <v>1305</v>
      </c>
      <c r="E916" s="16">
        <v>204002000000</v>
      </c>
      <c r="F916" s="16" t="s">
        <v>1005</v>
      </c>
      <c r="G916" s="8" t="s">
        <v>201</v>
      </c>
      <c r="H916" s="1">
        <v>2</v>
      </c>
      <c r="I916" s="1" t="s">
        <v>1351</v>
      </c>
      <c r="J916" s="1">
        <v>202</v>
      </c>
      <c r="K916" s="1" t="s">
        <v>1352</v>
      </c>
      <c r="L916" s="1">
        <v>61001002002</v>
      </c>
      <c r="M916" s="1" t="s">
        <v>1365</v>
      </c>
      <c r="N916" s="8">
        <v>1961</v>
      </c>
      <c r="O916" s="8">
        <v>46</v>
      </c>
      <c r="P916" s="8" t="s">
        <v>4009</v>
      </c>
      <c r="Q9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6" s="8" t="s">
        <v>3916</v>
      </c>
      <c r="S916" s="8" t="s">
        <v>2422</v>
      </c>
      <c r="T916" s="8" t="s">
        <v>1382</v>
      </c>
      <c r="V916" s="1" t="s">
        <v>2591</v>
      </c>
      <c r="W916" s="8" t="s">
        <v>2607</v>
      </c>
      <c r="X916" s="19" t="s">
        <v>2723</v>
      </c>
      <c r="AA916" s="20">
        <v>1877833.16</v>
      </c>
      <c r="AB916" s="12">
        <f t="shared" si="14"/>
        <v>26725.06</v>
      </c>
      <c r="AC916" s="17">
        <f>ROUND(1.65586^(2*EXP(-((Таблица1[[#This Row],[Площадь, кв.м]]/200)^2))-1),4)</f>
        <v>1.5720000000000001</v>
      </c>
      <c r="AD9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916" s="21">
        <v>1</v>
      </c>
      <c r="AG9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14704.128000000001</v>
      </c>
      <c r="AH916" s="34">
        <f>ROUND(Таблица1[[#This Row],[УПКС]]*Таблица1[[#This Row],[Площадь, кв.м]],2)</f>
        <v>676389.89</v>
      </c>
      <c r="AI916" s="14">
        <f>Таблица1[[#This Row],[Кадастровая стоимость, руб]]/Таблица1[[#This Row],[Действ. КС]]</f>
        <v>0.36019701026048556</v>
      </c>
      <c r="AJ916" s="20" t="s">
        <v>3996</v>
      </c>
      <c r="AK916" s="20" t="s">
        <v>3997</v>
      </c>
      <c r="AL916" s="20" t="s">
        <v>3998</v>
      </c>
      <c r="AM916" s="8" t="s">
        <v>3984</v>
      </c>
      <c r="AN916" s="8" t="s">
        <v>4036</v>
      </c>
      <c r="AO916" s="46" t="s">
        <v>4013</v>
      </c>
    </row>
    <row r="917" spans="1:41" x14ac:dyDescent="0.25">
      <c r="A917" s="1" t="s">
        <v>942</v>
      </c>
      <c r="B917" s="1" t="s">
        <v>17</v>
      </c>
      <c r="C917" s="1" t="s">
        <v>3981</v>
      </c>
      <c r="D917" s="1" t="s">
        <v>1305</v>
      </c>
      <c r="E917" s="16">
        <v>204002000000</v>
      </c>
      <c r="F917" s="16" t="s">
        <v>1005</v>
      </c>
      <c r="G917" s="8" t="s">
        <v>201</v>
      </c>
      <c r="H917" s="1">
        <v>2</v>
      </c>
      <c r="I917" s="1" t="s">
        <v>1351</v>
      </c>
      <c r="J917" s="1">
        <v>202</v>
      </c>
      <c r="K917" s="1" t="s">
        <v>1352</v>
      </c>
      <c r="L917" s="1">
        <v>61001002001</v>
      </c>
      <c r="M917" s="1" t="s">
        <v>1363</v>
      </c>
      <c r="N917" s="8">
        <v>2011</v>
      </c>
      <c r="O917" s="8">
        <v>113.4</v>
      </c>
      <c r="P917" s="8" t="s">
        <v>4009</v>
      </c>
      <c r="Q9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7" s="8" t="s">
        <v>3916</v>
      </c>
      <c r="S917" s="8" t="s">
        <v>2261</v>
      </c>
      <c r="T917" s="8" t="s">
        <v>1382</v>
      </c>
      <c r="V917" s="1" t="s">
        <v>2591</v>
      </c>
      <c r="W917" s="8" t="s">
        <v>2607</v>
      </c>
      <c r="X917" s="19" t="s">
        <v>2716</v>
      </c>
      <c r="AA917" s="20">
        <v>1422411.72</v>
      </c>
      <c r="AB917" s="12">
        <f t="shared" si="14"/>
        <v>26725.06</v>
      </c>
      <c r="AC917" s="17">
        <f>ROUND(1.65586^(2*EXP(-((Таблица1[[#This Row],[Площадь, кв.м]]/200)^2))-1),4)</f>
        <v>1.2547999999999999</v>
      </c>
      <c r="AD9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17" s="21">
        <v>1</v>
      </c>
      <c r="AG9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33534.605300000003</v>
      </c>
      <c r="AH917" s="34">
        <f>ROUND(Таблица1[[#This Row],[УПКС]]*Таблица1[[#This Row],[Площадь, кв.м]],2)</f>
        <v>3802824.24</v>
      </c>
      <c r="AI917" s="14">
        <f>Таблица1[[#This Row],[Кадастровая стоимость, руб]]/Таблица1[[#This Row],[Действ. КС]]</f>
        <v>2.6735045743295762</v>
      </c>
      <c r="AJ917" s="20" t="s">
        <v>3996</v>
      </c>
      <c r="AK917" s="20" t="s">
        <v>3997</v>
      </c>
      <c r="AL917" s="20" t="s">
        <v>3998</v>
      </c>
      <c r="AM917" s="8" t="s">
        <v>3984</v>
      </c>
      <c r="AN917" s="8" t="s">
        <v>4036</v>
      </c>
      <c r="AO917" s="46" t="s">
        <v>4013</v>
      </c>
    </row>
    <row r="918" spans="1:41" x14ac:dyDescent="0.25">
      <c r="A918" s="1" t="s">
        <v>251</v>
      </c>
      <c r="B918" s="1" t="s">
        <v>17</v>
      </c>
      <c r="C918" s="1" t="s">
        <v>3981</v>
      </c>
      <c r="D918" s="1" t="s">
        <v>1305</v>
      </c>
      <c r="E918" s="16">
        <v>204002000000</v>
      </c>
      <c r="F918" s="16" t="s">
        <v>1005</v>
      </c>
      <c r="G918" s="8" t="s">
        <v>201</v>
      </c>
      <c r="H918" s="1">
        <v>2</v>
      </c>
      <c r="I918" s="1" t="s">
        <v>1351</v>
      </c>
      <c r="J918" s="1">
        <v>202</v>
      </c>
      <c r="K918" s="1" t="s">
        <v>1352</v>
      </c>
      <c r="L918" s="1">
        <v>61001005000</v>
      </c>
      <c r="M918" s="1" t="s">
        <v>1358</v>
      </c>
      <c r="N918" s="8">
        <v>2011</v>
      </c>
      <c r="O918" s="8">
        <v>145.19999999999999</v>
      </c>
      <c r="P918" s="8" t="s">
        <v>4009</v>
      </c>
      <c r="Q9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8" s="8" t="s">
        <v>3916</v>
      </c>
      <c r="S918" s="8" t="s">
        <v>1600</v>
      </c>
      <c r="T918" s="8" t="s">
        <v>1382</v>
      </c>
      <c r="V918" s="1" t="s">
        <v>2591</v>
      </c>
      <c r="W918" s="8" t="s">
        <v>2607</v>
      </c>
      <c r="X918" s="19" t="s">
        <v>2753</v>
      </c>
      <c r="AA918" s="20">
        <v>1821653.09</v>
      </c>
      <c r="AB918" s="12">
        <f t="shared" si="14"/>
        <v>26725.06</v>
      </c>
      <c r="AC918" s="17">
        <f>ROUND(1.65586^(2*EXP(-((Таблица1[[#This Row],[Площадь, кв.м]]/200)^2))-1),4)</f>
        <v>1.0953999999999999</v>
      </c>
      <c r="AD9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18" s="21">
        <v>1</v>
      </c>
      <c r="AG9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29274.630700000002</v>
      </c>
      <c r="AH918" s="34">
        <f>ROUND(Таблица1[[#This Row],[УПКС]]*Таблица1[[#This Row],[Площадь, кв.м]],2)</f>
        <v>4250676.38</v>
      </c>
      <c r="AI918" s="14">
        <f>Таблица1[[#This Row],[Кадастровая стоимость, руб]]/Таблица1[[#This Row],[Действ. КС]]</f>
        <v>2.3334170503342104</v>
      </c>
      <c r="AJ918" s="20" t="s">
        <v>3996</v>
      </c>
      <c r="AK918" s="20" t="s">
        <v>3997</v>
      </c>
      <c r="AL918" s="20" t="s">
        <v>3998</v>
      </c>
      <c r="AM918" s="8" t="s">
        <v>3984</v>
      </c>
      <c r="AN918" s="8" t="s">
        <v>4036</v>
      </c>
      <c r="AO918" s="46" t="s">
        <v>4013</v>
      </c>
    </row>
    <row r="919" spans="1:41" x14ac:dyDescent="0.25">
      <c r="A919" s="1" t="s">
        <v>881</v>
      </c>
      <c r="B919" s="1" t="s">
        <v>17</v>
      </c>
      <c r="C919" s="1" t="s">
        <v>3981</v>
      </c>
      <c r="D919" s="1" t="s">
        <v>1305</v>
      </c>
      <c r="E919" s="16">
        <v>204002000000</v>
      </c>
      <c r="F919" s="16" t="s">
        <v>1005</v>
      </c>
      <c r="G919" s="8" t="s">
        <v>201</v>
      </c>
      <c r="H919" s="1">
        <v>2</v>
      </c>
      <c r="I919" s="1" t="s">
        <v>1351</v>
      </c>
      <c r="J919" s="1">
        <v>202</v>
      </c>
      <c r="K919" s="1" t="s">
        <v>1352</v>
      </c>
      <c r="L919" s="1">
        <v>61001002001</v>
      </c>
      <c r="M919" s="1" t="s">
        <v>1363</v>
      </c>
      <c r="N919" s="8">
        <v>1964</v>
      </c>
      <c r="O919" s="8">
        <v>95.8</v>
      </c>
      <c r="P919" s="8" t="s">
        <v>4009</v>
      </c>
      <c r="Q9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19" s="8" t="s">
        <v>3916</v>
      </c>
      <c r="S919" s="8" t="s">
        <v>2201</v>
      </c>
      <c r="T919" s="8" t="s">
        <v>1382</v>
      </c>
      <c r="V919" s="1" t="s">
        <v>2591</v>
      </c>
      <c r="W919" s="8" t="s">
        <v>2607</v>
      </c>
      <c r="X919" s="19" t="s">
        <v>2746</v>
      </c>
      <c r="AA919" s="20">
        <v>690280.07</v>
      </c>
      <c r="AB919" s="12">
        <f t="shared" si="14"/>
        <v>26725.06</v>
      </c>
      <c r="AC919" s="17">
        <f>ROUND(1.65586^(2*EXP(-((Таблица1[[#This Row],[Площадь, кв.м]]/200)^2))-1),4)</f>
        <v>1.3465</v>
      </c>
      <c r="AD9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0.37</v>
      </c>
      <c r="AF919" s="21">
        <v>1</v>
      </c>
      <c r="AG9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13314.558499999999</v>
      </c>
      <c r="AH919" s="34">
        <f>ROUND(Таблица1[[#This Row],[УПКС]]*Таблица1[[#This Row],[Площадь, кв.м]],2)</f>
        <v>1275534.7</v>
      </c>
      <c r="AI919" s="14">
        <f>Таблица1[[#This Row],[Кадастровая стоимость, руб]]/Таблица1[[#This Row],[Действ. КС]]</f>
        <v>1.8478509744602651</v>
      </c>
      <c r="AJ919" s="20" t="s">
        <v>3996</v>
      </c>
      <c r="AK919" s="20" t="s">
        <v>3997</v>
      </c>
      <c r="AL919" s="20" t="s">
        <v>3998</v>
      </c>
      <c r="AM919" s="8" t="s">
        <v>3984</v>
      </c>
      <c r="AN919" s="8" t="s">
        <v>4036</v>
      </c>
      <c r="AO919" s="46" t="s">
        <v>4013</v>
      </c>
    </row>
    <row r="920" spans="1:41" x14ac:dyDescent="0.25">
      <c r="A920" s="1" t="s">
        <v>404</v>
      </c>
      <c r="B920" s="1" t="s">
        <v>17</v>
      </c>
      <c r="C920" s="1" t="s">
        <v>3981</v>
      </c>
      <c r="D920" s="1" t="s">
        <v>1305</v>
      </c>
      <c r="E920" s="16">
        <v>204002000000</v>
      </c>
      <c r="F920" s="16" t="s">
        <v>1005</v>
      </c>
      <c r="G920" s="8" t="s">
        <v>201</v>
      </c>
      <c r="H920" s="1">
        <v>2</v>
      </c>
      <c r="I920" s="1" t="s">
        <v>1351</v>
      </c>
      <c r="J920" s="1">
        <v>202</v>
      </c>
      <c r="K920" s="1" t="s">
        <v>1352</v>
      </c>
      <c r="L920" s="1">
        <v>61001006003</v>
      </c>
      <c r="M920" s="1" t="s">
        <v>1361</v>
      </c>
      <c r="N920" s="8">
        <v>2012</v>
      </c>
      <c r="O920" s="8">
        <v>280.8</v>
      </c>
      <c r="P920" s="8" t="s">
        <v>4009</v>
      </c>
      <c r="Q9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0" s="8" t="s">
        <v>3916</v>
      </c>
      <c r="S920" s="8" t="s">
        <v>1750</v>
      </c>
      <c r="T920" s="8" t="s">
        <v>1382</v>
      </c>
      <c r="U920" s="18"/>
      <c r="V920" s="1" t="s">
        <v>2591</v>
      </c>
      <c r="W920" s="8" t="s">
        <v>2607</v>
      </c>
      <c r="X920" s="19" t="s">
        <v>2729</v>
      </c>
      <c r="AA920" s="20">
        <v>3437216.64</v>
      </c>
      <c r="AB920" s="12">
        <f t="shared" si="14"/>
        <v>26725.06</v>
      </c>
      <c r="AC920" s="17">
        <f>ROUND(1.65586^(2*EXP(-((Таблица1[[#This Row],[Площадь, кв.м]]/200)^2))-1),4)</f>
        <v>0.69499999999999995</v>
      </c>
      <c r="AD9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20" s="21">
        <v>1</v>
      </c>
      <c r="AG9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18573.916700000002</v>
      </c>
      <c r="AH920" s="34">
        <f>ROUND(Таблица1[[#This Row],[УПКС]]*Таблица1[[#This Row],[Площадь, кв.м]],2)</f>
        <v>5215555.8099999996</v>
      </c>
      <c r="AI920" s="14">
        <f>Таблица1[[#This Row],[Кадастровая стоимость, руб]]/Таблица1[[#This Row],[Действ. КС]]</f>
        <v>1.5173776797496241</v>
      </c>
      <c r="AJ920" s="20" t="s">
        <v>3996</v>
      </c>
      <c r="AK920" s="20" t="s">
        <v>3997</v>
      </c>
      <c r="AL920" s="20" t="s">
        <v>3998</v>
      </c>
      <c r="AM920" s="8" t="s">
        <v>3984</v>
      </c>
      <c r="AN920" s="8" t="s">
        <v>4036</v>
      </c>
      <c r="AO920" s="46" t="s">
        <v>4013</v>
      </c>
    </row>
    <row r="921" spans="1:41" x14ac:dyDescent="0.25">
      <c r="A921" s="1" t="s">
        <v>923</v>
      </c>
      <c r="B921" s="1" t="s">
        <v>17</v>
      </c>
      <c r="C921" s="1" t="s">
        <v>3981</v>
      </c>
      <c r="D921" s="1" t="s">
        <v>1305</v>
      </c>
      <c r="E921" s="16">
        <v>204002000000</v>
      </c>
      <c r="F921" s="16" t="s">
        <v>1005</v>
      </c>
      <c r="G921" s="8" t="s">
        <v>201</v>
      </c>
      <c r="H921" s="1">
        <v>2</v>
      </c>
      <c r="I921" s="1" t="s">
        <v>1351</v>
      </c>
      <c r="J921" s="1">
        <v>202</v>
      </c>
      <c r="K921" s="1" t="s">
        <v>1352</v>
      </c>
      <c r="L921" s="1">
        <v>61001002000</v>
      </c>
      <c r="M921" s="1" t="s">
        <v>1364</v>
      </c>
      <c r="N921" s="8">
        <v>2014</v>
      </c>
      <c r="O921" s="8">
        <v>107.1</v>
      </c>
      <c r="P921" s="8" t="s">
        <v>4009</v>
      </c>
      <c r="Q9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1" s="8" t="s">
        <v>3916</v>
      </c>
      <c r="S921" s="8" t="s">
        <v>2242</v>
      </c>
      <c r="T921" s="8" t="s">
        <v>1382</v>
      </c>
      <c r="V921" s="1" t="s">
        <v>2591</v>
      </c>
      <c r="W921" s="8" t="s">
        <v>2607</v>
      </c>
      <c r="X921" s="19" t="s">
        <v>2747</v>
      </c>
      <c r="AA921" s="20">
        <v>1310989.68</v>
      </c>
      <c r="AB921" s="12">
        <f t="shared" si="14"/>
        <v>26725.06</v>
      </c>
      <c r="AC921" s="17">
        <f>ROUND(1.65586^(2*EXP(-((Таблица1[[#This Row],[Площадь, кв.м]]/200)^2))-1),4)</f>
        <v>1.2877000000000001</v>
      </c>
      <c r="AD9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21" s="21">
        <v>1</v>
      </c>
      <c r="AG9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34413.859799999998</v>
      </c>
      <c r="AH921" s="34">
        <f>ROUND(Таблица1[[#This Row],[УПКС]]*Таблица1[[#This Row],[Площадь, кв.м]],2)</f>
        <v>3685724.38</v>
      </c>
      <c r="AI921" s="14">
        <f>Таблица1[[#This Row],[Кадастровая стоимость, руб]]/Таблица1[[#This Row],[Действ. КС]]</f>
        <v>2.8114060974148933</v>
      </c>
      <c r="AJ921" s="20" t="s">
        <v>3996</v>
      </c>
      <c r="AK921" s="20" t="s">
        <v>3997</v>
      </c>
      <c r="AL921" s="20" t="s">
        <v>3998</v>
      </c>
      <c r="AM921" s="8" t="s">
        <v>3984</v>
      </c>
      <c r="AN921" s="8" t="s">
        <v>4036</v>
      </c>
      <c r="AO921" s="46" t="s">
        <v>4013</v>
      </c>
    </row>
    <row r="922" spans="1:41" x14ac:dyDescent="0.25">
      <c r="A922" s="1" t="s">
        <v>140</v>
      </c>
      <c r="B922" s="1" t="s">
        <v>17</v>
      </c>
      <c r="C922" s="1" t="s">
        <v>3981</v>
      </c>
      <c r="D922" s="1" t="s">
        <v>1305</v>
      </c>
      <c r="E922" s="16">
        <v>204002000000</v>
      </c>
      <c r="F922" s="16" t="s">
        <v>1005</v>
      </c>
      <c r="G922" s="8" t="s">
        <v>201</v>
      </c>
      <c r="H922" s="1">
        <v>2</v>
      </c>
      <c r="I922" s="1" t="s">
        <v>1351</v>
      </c>
      <c r="J922" s="1">
        <v>202</v>
      </c>
      <c r="K922" s="1" t="s">
        <v>1352</v>
      </c>
      <c r="L922" s="1">
        <v>61001003000</v>
      </c>
      <c r="M922" s="1" t="s">
        <v>1359</v>
      </c>
      <c r="N922" s="8">
        <v>2018</v>
      </c>
      <c r="O922" s="8">
        <v>66</v>
      </c>
      <c r="P922" s="8" t="s">
        <v>4009</v>
      </c>
      <c r="Q9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2" s="8" t="s">
        <v>3916</v>
      </c>
      <c r="S922" s="8" t="s">
        <v>1497</v>
      </c>
      <c r="T922" s="8" t="s">
        <v>1382</v>
      </c>
      <c r="U922" s="18"/>
      <c r="V922" s="1" t="s">
        <v>2591</v>
      </c>
      <c r="W922" s="8" t="s">
        <v>2607</v>
      </c>
      <c r="X922" s="19" t="s">
        <v>2738</v>
      </c>
      <c r="AA922" s="20">
        <v>807892.8</v>
      </c>
      <c r="AB922" s="12">
        <f t="shared" si="14"/>
        <v>26725.06</v>
      </c>
      <c r="AC922" s="17">
        <f>ROUND(1.65586^(2*EXP(-((Таблица1[[#This Row],[Площадь, кв.м]]/200)^2))-1),4)</f>
        <v>1.4922</v>
      </c>
      <c r="AD9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22" s="21">
        <v>1</v>
      </c>
      <c r="AG9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39879.1345</v>
      </c>
      <c r="AH922" s="34">
        <f>ROUND(Таблица1[[#This Row],[УПКС]]*Таблица1[[#This Row],[Площадь, кв.м]],2)</f>
        <v>2632022.88</v>
      </c>
      <c r="AI922" s="14">
        <f>Таблица1[[#This Row],[Кадастровая стоимость, руб]]/Таблица1[[#This Row],[Действ. КС]]</f>
        <v>3.2578862938251212</v>
      </c>
      <c r="AJ922" s="20" t="s">
        <v>3996</v>
      </c>
      <c r="AK922" s="20" t="s">
        <v>3997</v>
      </c>
      <c r="AL922" s="20" t="s">
        <v>3998</v>
      </c>
      <c r="AM922" s="8" t="s">
        <v>3984</v>
      </c>
      <c r="AN922" s="8" t="s">
        <v>4036</v>
      </c>
      <c r="AO922" s="46" t="s">
        <v>4013</v>
      </c>
    </row>
    <row r="923" spans="1:41" x14ac:dyDescent="0.25">
      <c r="A923" s="1" t="s">
        <v>151</v>
      </c>
      <c r="B923" s="1" t="s">
        <v>152</v>
      </c>
      <c r="C923" s="1" t="s">
        <v>3981</v>
      </c>
      <c r="D923" s="1" t="s">
        <v>1283</v>
      </c>
      <c r="E923" s="16">
        <v>204002000000</v>
      </c>
      <c r="F923" s="16" t="s">
        <v>1005</v>
      </c>
      <c r="G923" s="8" t="s">
        <v>201</v>
      </c>
      <c r="H923" s="1">
        <v>2</v>
      </c>
      <c r="I923" s="1" t="s">
        <v>1351</v>
      </c>
      <c r="J923" s="1">
        <v>202</v>
      </c>
      <c r="K923" s="1" t="s">
        <v>1352</v>
      </c>
      <c r="L923" s="1">
        <v>61001006003</v>
      </c>
      <c r="M923" s="1" t="s">
        <v>1361</v>
      </c>
      <c r="N923" s="8">
        <v>1991</v>
      </c>
      <c r="O923" s="8">
        <v>88.4</v>
      </c>
      <c r="P923" s="8" t="s">
        <v>4009</v>
      </c>
      <c r="Q9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3" s="8" t="s">
        <v>3913</v>
      </c>
      <c r="S923" s="8" t="s">
        <v>1508</v>
      </c>
      <c r="T923" s="8" t="s">
        <v>1382</v>
      </c>
      <c r="V923" s="1" t="s">
        <v>2591</v>
      </c>
      <c r="W923" s="8" t="s">
        <v>2624</v>
      </c>
      <c r="X923" s="19" t="s">
        <v>2729</v>
      </c>
      <c r="AA923" s="20">
        <v>4371980.24</v>
      </c>
      <c r="AB923" s="12">
        <f t="shared" si="14"/>
        <v>26725.06</v>
      </c>
      <c r="AC923" s="17">
        <f>ROUND(1.65586^(2*EXP(-((Таблица1[[#This Row],[Площадь, кв.м]]/200)^2))-1),4)</f>
        <v>1.3845000000000001</v>
      </c>
      <c r="AD9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923" s="21">
        <v>1</v>
      </c>
      <c r="AG9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30340.6934</v>
      </c>
      <c r="AH923" s="34">
        <f>ROUND(Таблица1[[#This Row],[УПКС]]*Таблица1[[#This Row],[Площадь, кв.м]],2)</f>
        <v>2682117.2999999998</v>
      </c>
      <c r="AI923" s="14">
        <f>Таблица1[[#This Row],[Кадастровая стоимость, руб]]/Таблица1[[#This Row],[Действ. КС]]</f>
        <v>0.61347882487227334</v>
      </c>
      <c r="AJ923" s="20" t="s">
        <v>3996</v>
      </c>
      <c r="AK923" s="20" t="s">
        <v>3997</v>
      </c>
      <c r="AL923" s="20" t="s">
        <v>3998</v>
      </c>
      <c r="AM923" s="8" t="s">
        <v>3984</v>
      </c>
      <c r="AN923" s="8" t="s">
        <v>4036</v>
      </c>
      <c r="AO923" s="46" t="s">
        <v>4013</v>
      </c>
    </row>
    <row r="924" spans="1:41" x14ac:dyDescent="0.25">
      <c r="A924" s="1" t="s">
        <v>770</v>
      </c>
      <c r="B924" s="1" t="s">
        <v>17</v>
      </c>
      <c r="C924" s="1" t="s">
        <v>3981</v>
      </c>
      <c r="D924" s="1" t="s">
        <v>1283</v>
      </c>
      <c r="E924" s="16">
        <v>204002000000</v>
      </c>
      <c r="F924" s="16" t="s">
        <v>1005</v>
      </c>
      <c r="G924" s="8" t="s">
        <v>201</v>
      </c>
      <c r="H924" s="1">
        <v>2</v>
      </c>
      <c r="I924" s="1" t="s">
        <v>1351</v>
      </c>
      <c r="J924" s="1">
        <v>202</v>
      </c>
      <c r="K924" s="1" t="s">
        <v>1352</v>
      </c>
      <c r="L924" s="1">
        <v>61001002001</v>
      </c>
      <c r="M924" s="1" t="s">
        <v>1363</v>
      </c>
      <c r="N924" s="8">
        <v>1990</v>
      </c>
      <c r="O924" s="8">
        <v>75</v>
      </c>
      <c r="P924" s="8" t="s">
        <v>4009</v>
      </c>
      <c r="Q9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4" s="8" t="s">
        <v>3913</v>
      </c>
      <c r="S924" s="8" t="s">
        <v>2098</v>
      </c>
      <c r="T924" s="8" t="s">
        <v>1382</v>
      </c>
      <c r="U924" s="18"/>
      <c r="V924" s="1" t="s">
        <v>2591</v>
      </c>
      <c r="W924" s="8" t="s">
        <v>2624</v>
      </c>
      <c r="X924" s="19" t="s">
        <v>2698</v>
      </c>
      <c r="AA924" s="20">
        <v>820036.44</v>
      </c>
      <c r="AB924" s="12">
        <f t="shared" si="14"/>
        <v>26725.06</v>
      </c>
      <c r="AC924" s="17">
        <f>ROUND(1.65586^(2*EXP(-((Таблица1[[#This Row],[Площадь, кв.м]]/200)^2))-1),4)</f>
        <v>1.4505999999999999</v>
      </c>
      <c r="AD9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924" s="21">
        <v>1</v>
      </c>
      <c r="AG9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31013.8976</v>
      </c>
      <c r="AH924" s="34">
        <f>ROUND(Таблица1[[#This Row],[УПКС]]*Таблица1[[#This Row],[Площадь, кв.м]],2)</f>
        <v>2326042.3199999998</v>
      </c>
      <c r="AI924" s="14">
        <f>Таблица1[[#This Row],[Кадастровая стоимость, руб]]/Таблица1[[#This Row],[Действ. КС]]</f>
        <v>2.8365109238316286</v>
      </c>
      <c r="AJ924" s="20" t="s">
        <v>3996</v>
      </c>
      <c r="AK924" s="20" t="s">
        <v>3997</v>
      </c>
      <c r="AL924" s="20" t="s">
        <v>3998</v>
      </c>
      <c r="AM924" s="8" t="s">
        <v>3984</v>
      </c>
      <c r="AN924" s="8" t="s">
        <v>4036</v>
      </c>
      <c r="AO924" s="46" t="s">
        <v>4013</v>
      </c>
    </row>
    <row r="925" spans="1:41" x14ac:dyDescent="0.25">
      <c r="A925" s="1" t="s">
        <v>213</v>
      </c>
      <c r="B925" s="1" t="s">
        <v>21</v>
      </c>
      <c r="C925" s="1" t="s">
        <v>3981</v>
      </c>
      <c r="D925" s="1" t="s">
        <v>1283</v>
      </c>
      <c r="E925" s="16">
        <v>204002000000</v>
      </c>
      <c r="F925" s="16" t="s">
        <v>1005</v>
      </c>
      <c r="G925" s="8" t="s">
        <v>201</v>
      </c>
      <c r="H925" s="1">
        <v>2</v>
      </c>
      <c r="I925" s="1" t="s">
        <v>1351</v>
      </c>
      <c r="J925" s="1">
        <v>202</v>
      </c>
      <c r="K925" s="1" t="s">
        <v>1352</v>
      </c>
      <c r="L925" s="1">
        <v>61001006003</v>
      </c>
      <c r="M925" s="1" t="s">
        <v>1361</v>
      </c>
      <c r="N925" s="8">
        <v>2008</v>
      </c>
      <c r="O925" s="8">
        <v>125.7</v>
      </c>
      <c r="P925" s="8" t="s">
        <v>4009</v>
      </c>
      <c r="Q9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5" s="8" t="s">
        <v>3913</v>
      </c>
      <c r="S925" s="8" t="s">
        <v>1433</v>
      </c>
      <c r="T925" s="8" t="s">
        <v>1382</v>
      </c>
      <c r="V925" s="1" t="s">
        <v>2591</v>
      </c>
      <c r="W925" s="8" t="s">
        <v>2624</v>
      </c>
      <c r="X925" s="19" t="s">
        <v>2688</v>
      </c>
      <c r="AA925" s="20">
        <v>7658789.1299999999</v>
      </c>
      <c r="AB925" s="12">
        <f t="shared" si="14"/>
        <v>26725.06</v>
      </c>
      <c r="AC925" s="17">
        <f>ROUND(1.65586^(2*EXP(-((Таблица1[[#This Row],[Площадь, кв.м]]/200)^2))-1),4)</f>
        <v>1.1915</v>
      </c>
      <c r="AD9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925" s="21">
        <v>1</v>
      </c>
      <c r="AG9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31206.050800000001</v>
      </c>
      <c r="AH925" s="34">
        <f>ROUND(Таблица1[[#This Row],[УПКС]]*Таблица1[[#This Row],[Площадь, кв.м]],2)</f>
        <v>3922600.59</v>
      </c>
      <c r="AI925" s="14">
        <f>Таблица1[[#This Row],[Кадастровая стоимость, руб]]/Таблица1[[#This Row],[Действ. КС]]</f>
        <v>0.51216981214888202</v>
      </c>
      <c r="AJ925" s="20" t="s">
        <v>3996</v>
      </c>
      <c r="AK925" s="20" t="s">
        <v>3997</v>
      </c>
      <c r="AL925" s="20" t="s">
        <v>3998</v>
      </c>
      <c r="AM925" s="8" t="s">
        <v>3984</v>
      </c>
      <c r="AN925" s="8" t="s">
        <v>4036</v>
      </c>
      <c r="AO925" s="46" t="s">
        <v>4013</v>
      </c>
    </row>
    <row r="926" spans="1:41" x14ac:dyDescent="0.25">
      <c r="A926" s="1" t="s">
        <v>882</v>
      </c>
      <c r="B926" s="1" t="s">
        <v>17</v>
      </c>
      <c r="C926" s="1" t="s">
        <v>3981</v>
      </c>
      <c r="D926" s="1" t="s">
        <v>1283</v>
      </c>
      <c r="E926" s="16">
        <v>204002000000</v>
      </c>
      <c r="F926" s="16" t="s">
        <v>1005</v>
      </c>
      <c r="G926" s="8" t="s">
        <v>201</v>
      </c>
      <c r="H926" s="1">
        <v>2</v>
      </c>
      <c r="I926" s="1" t="s">
        <v>1351</v>
      </c>
      <c r="J926" s="1">
        <v>202</v>
      </c>
      <c r="K926" s="1" t="s">
        <v>1352</v>
      </c>
      <c r="L926" s="1">
        <v>61001002001</v>
      </c>
      <c r="M926" s="1" t="s">
        <v>1363</v>
      </c>
      <c r="N926" s="8">
        <v>2004</v>
      </c>
      <c r="O926" s="8">
        <v>96</v>
      </c>
      <c r="P926" s="8" t="s">
        <v>4009</v>
      </c>
      <c r="Q9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6" s="8" t="s">
        <v>3913</v>
      </c>
      <c r="S926" s="8" t="s">
        <v>2202</v>
      </c>
      <c r="T926" s="8" t="s">
        <v>1382</v>
      </c>
      <c r="V926" s="1" t="s">
        <v>2591</v>
      </c>
      <c r="W926" s="8" t="s">
        <v>2624</v>
      </c>
      <c r="X926" s="19" t="s">
        <v>2758</v>
      </c>
      <c r="AA926" s="20">
        <v>1844589.75</v>
      </c>
      <c r="AB926" s="12">
        <f t="shared" si="14"/>
        <v>26725.06</v>
      </c>
      <c r="AC926" s="17">
        <f>ROUND(1.65586^(2*EXP(-((Таблица1[[#This Row],[Площадь, кв.м]]/200)^2))-1),4)</f>
        <v>1.3454999999999999</v>
      </c>
      <c r="AD9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926" s="21">
        <v>1</v>
      </c>
      <c r="AG9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34520.2255</v>
      </c>
      <c r="AH926" s="34">
        <f>ROUND(Таблица1[[#This Row],[УПКС]]*Таблица1[[#This Row],[Площадь, кв.м]],2)</f>
        <v>3313941.65</v>
      </c>
      <c r="AI926" s="14">
        <f>Таблица1[[#This Row],[Кадастровая стоимость, руб]]/Таблица1[[#This Row],[Действ. КС]]</f>
        <v>1.7965738181077933</v>
      </c>
      <c r="AJ926" s="20" t="s">
        <v>3996</v>
      </c>
      <c r="AK926" s="20" t="s">
        <v>3997</v>
      </c>
      <c r="AL926" s="20" t="s">
        <v>3998</v>
      </c>
      <c r="AM926" s="8" t="s">
        <v>3984</v>
      </c>
      <c r="AN926" s="8" t="s">
        <v>4036</v>
      </c>
      <c r="AO926" s="46" t="s">
        <v>4013</v>
      </c>
    </row>
    <row r="927" spans="1:41" x14ac:dyDescent="0.25">
      <c r="A927" s="1" t="s">
        <v>998</v>
      </c>
      <c r="B927" s="1" t="s">
        <v>17</v>
      </c>
      <c r="C927" s="1" t="s">
        <v>3981</v>
      </c>
      <c r="D927" s="1" t="s">
        <v>1283</v>
      </c>
      <c r="E927" s="16">
        <v>204002000000</v>
      </c>
      <c r="F927" s="16" t="s">
        <v>1005</v>
      </c>
      <c r="G927" s="8" t="s">
        <v>201</v>
      </c>
      <c r="H927" s="1">
        <v>2</v>
      </c>
      <c r="I927" s="1" t="s">
        <v>1351</v>
      </c>
      <c r="J927" s="1">
        <v>202</v>
      </c>
      <c r="K927" s="1" t="s">
        <v>1352</v>
      </c>
      <c r="L927" s="1">
        <v>61001002001</v>
      </c>
      <c r="M927" s="1" t="s">
        <v>1363</v>
      </c>
      <c r="N927" s="8">
        <v>1991</v>
      </c>
      <c r="O927" s="8">
        <v>136.5</v>
      </c>
      <c r="P927" s="8" t="s">
        <v>4009</v>
      </c>
      <c r="Q9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7" s="8" t="s">
        <v>3913</v>
      </c>
      <c r="S927" s="8" t="s">
        <v>2316</v>
      </c>
      <c r="T927" s="8" t="s">
        <v>1382</v>
      </c>
      <c r="V927" s="1" t="s">
        <v>2591</v>
      </c>
      <c r="W927" s="8" t="s">
        <v>2624</v>
      </c>
      <c r="X927" s="19" t="s">
        <v>2747</v>
      </c>
      <c r="AA927" s="20">
        <v>1557584.46</v>
      </c>
      <c r="AB927" s="12">
        <f t="shared" si="14"/>
        <v>26725.06</v>
      </c>
      <c r="AC927" s="17">
        <f>ROUND(1.65586^(2*EXP(-((Таблица1[[#This Row],[Площадь, кв.м]]/200)^2))-1),4)</f>
        <v>1.1374</v>
      </c>
      <c r="AD9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927" s="21">
        <v>1</v>
      </c>
      <c r="AG9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24925.6083</v>
      </c>
      <c r="AH927" s="34">
        <f>ROUND(Таблица1[[#This Row],[УПКС]]*Таблица1[[#This Row],[Площадь, кв.м]],2)</f>
        <v>3402345.53</v>
      </c>
      <c r="AI927" s="14">
        <f>Таблица1[[#This Row],[Кадастровая стоимость, руб]]/Таблица1[[#This Row],[Действ. КС]]</f>
        <v>2.1843730580106069</v>
      </c>
      <c r="AJ927" s="20" t="s">
        <v>3996</v>
      </c>
      <c r="AK927" s="20" t="s">
        <v>3997</v>
      </c>
      <c r="AL927" s="20" t="s">
        <v>3998</v>
      </c>
      <c r="AM927" s="8" t="s">
        <v>3984</v>
      </c>
      <c r="AN927" s="8" t="s">
        <v>4036</v>
      </c>
      <c r="AO927" s="46" t="s">
        <v>4013</v>
      </c>
    </row>
    <row r="928" spans="1:41" x14ac:dyDescent="0.25">
      <c r="A928" s="1" t="s">
        <v>67</v>
      </c>
      <c r="B928" s="1" t="s">
        <v>17</v>
      </c>
      <c r="C928" s="1" t="s">
        <v>3981</v>
      </c>
      <c r="D928" s="1" t="s">
        <v>1283</v>
      </c>
      <c r="E928" s="16">
        <v>204002000000</v>
      </c>
      <c r="F928" s="16" t="s">
        <v>1005</v>
      </c>
      <c r="G928" s="8" t="s">
        <v>1338</v>
      </c>
      <c r="H928" s="1">
        <v>2</v>
      </c>
      <c r="I928" s="1" t="s">
        <v>1349</v>
      </c>
      <c r="J928" s="1">
        <v>201</v>
      </c>
      <c r="K928" s="1" t="s">
        <v>1350</v>
      </c>
      <c r="L928" s="1">
        <v>61001002001</v>
      </c>
      <c r="M928" s="1" t="s">
        <v>1363</v>
      </c>
      <c r="N928" s="8">
        <v>1991</v>
      </c>
      <c r="O928" s="8">
        <v>58.9</v>
      </c>
      <c r="P928" s="8" t="s">
        <v>4009</v>
      </c>
      <c r="Q9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8" s="8" t="s">
        <v>3913</v>
      </c>
      <c r="S928" s="8" t="s">
        <v>1433</v>
      </c>
      <c r="T928" s="8" t="s">
        <v>1382</v>
      </c>
      <c r="V928" s="1" t="s">
        <v>2591</v>
      </c>
      <c r="W928" s="8" t="s">
        <v>2624</v>
      </c>
      <c r="X928" s="19" t="s">
        <v>2688</v>
      </c>
      <c r="AA928" s="20">
        <v>679644</v>
      </c>
      <c r="AB928" s="12">
        <f t="shared" si="14"/>
        <v>26725.06</v>
      </c>
      <c r="AC928" s="17">
        <f>ROUND(1.65586^(2*EXP(-((Таблица1[[#This Row],[Площадь, кв.м]]/200)^2))-1),4)</f>
        <v>1.5227999999999999</v>
      </c>
      <c r="AD9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928" s="21">
        <v>1</v>
      </c>
      <c r="AG9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33371.4755</v>
      </c>
      <c r="AH928" s="34">
        <f>ROUND(Таблица1[[#This Row],[УПКС]]*Таблица1[[#This Row],[Площадь, кв.м]],2)</f>
        <v>1965579.91</v>
      </c>
      <c r="AI928" s="14">
        <f>Таблица1[[#This Row],[Кадастровая стоимость, руб]]/Таблица1[[#This Row],[Действ. КС]]</f>
        <v>2.8920727763358465</v>
      </c>
      <c r="AJ928" s="20" t="s">
        <v>3996</v>
      </c>
      <c r="AK928" s="20" t="s">
        <v>3997</v>
      </c>
      <c r="AL928" s="20" t="s">
        <v>3998</v>
      </c>
      <c r="AM928" s="8" t="s">
        <v>3984</v>
      </c>
      <c r="AN928" s="8" t="s">
        <v>4036</v>
      </c>
      <c r="AO928" s="46" t="s">
        <v>4013</v>
      </c>
    </row>
    <row r="929" spans="1:41" x14ac:dyDescent="0.25">
      <c r="A929" s="1" t="s">
        <v>939</v>
      </c>
      <c r="B929" s="1" t="s">
        <v>17</v>
      </c>
      <c r="C929" s="1" t="s">
        <v>3981</v>
      </c>
      <c r="D929" s="1" t="s">
        <v>1283</v>
      </c>
      <c r="E929" s="16">
        <v>204002000000</v>
      </c>
      <c r="F929" s="16" t="s">
        <v>1005</v>
      </c>
      <c r="G929" s="8" t="s">
        <v>201</v>
      </c>
      <c r="H929" s="1">
        <v>2</v>
      </c>
      <c r="I929" s="1" t="s">
        <v>1351</v>
      </c>
      <c r="J929" s="1">
        <v>202</v>
      </c>
      <c r="K929" s="1" t="s">
        <v>1352</v>
      </c>
      <c r="L929" s="1">
        <v>61001002001</v>
      </c>
      <c r="M929" s="1" t="s">
        <v>1363</v>
      </c>
      <c r="N929" s="8">
        <v>1991</v>
      </c>
      <c r="O929" s="8">
        <v>112</v>
      </c>
      <c r="P929" s="8" t="s">
        <v>4009</v>
      </c>
      <c r="Q9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29" s="8" t="s">
        <v>3916</v>
      </c>
      <c r="S929" s="8" t="s">
        <v>2258</v>
      </c>
      <c r="T929" s="8" t="s">
        <v>1382</v>
      </c>
      <c r="V929" s="1" t="s">
        <v>2591</v>
      </c>
      <c r="W929" s="8" t="s">
        <v>2607</v>
      </c>
      <c r="X929" s="19" t="s">
        <v>2842</v>
      </c>
      <c r="AA929" s="20">
        <v>1277762.69</v>
      </c>
      <c r="AB929" s="12">
        <f t="shared" si="14"/>
        <v>26725.06</v>
      </c>
      <c r="AC929" s="17">
        <f>ROUND(1.65586^(2*EXP(-((Таблица1[[#This Row],[Площадь, кв.м]]/200)^2))-1),4)</f>
        <v>1.2621</v>
      </c>
      <c r="AD9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929" s="21">
        <v>1</v>
      </c>
      <c r="AG9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27658.352500000001</v>
      </c>
      <c r="AH929" s="34">
        <f>ROUND(Таблица1[[#This Row],[УПКС]]*Таблица1[[#This Row],[Площадь, кв.м]],2)</f>
        <v>3097735.48</v>
      </c>
      <c r="AI929" s="14">
        <f>Таблица1[[#This Row],[Кадастровая стоимость, руб]]/Таблица1[[#This Row],[Действ. КС]]</f>
        <v>2.4243433497029092</v>
      </c>
      <c r="AJ929" s="20" t="s">
        <v>3996</v>
      </c>
      <c r="AK929" s="20" t="s">
        <v>3997</v>
      </c>
      <c r="AL929" s="20" t="s">
        <v>3998</v>
      </c>
      <c r="AM929" s="8" t="s">
        <v>3984</v>
      </c>
      <c r="AN929" s="8" t="s">
        <v>4036</v>
      </c>
      <c r="AO929" s="46" t="s">
        <v>4013</v>
      </c>
    </row>
    <row r="930" spans="1:41" x14ac:dyDescent="0.25">
      <c r="A930" s="1" t="s">
        <v>930</v>
      </c>
      <c r="B930" s="1" t="s">
        <v>17</v>
      </c>
      <c r="C930" s="1" t="s">
        <v>3981</v>
      </c>
      <c r="D930" s="1" t="s">
        <v>1283</v>
      </c>
      <c r="E930" s="16">
        <v>204002000000</v>
      </c>
      <c r="F930" s="16" t="s">
        <v>1005</v>
      </c>
      <c r="G930" s="8" t="s">
        <v>201</v>
      </c>
      <c r="H930" s="1">
        <v>2</v>
      </c>
      <c r="I930" s="1" t="s">
        <v>1351</v>
      </c>
      <c r="J930" s="1">
        <v>202</v>
      </c>
      <c r="K930" s="1" t="s">
        <v>1352</v>
      </c>
      <c r="L930" s="1">
        <v>61001002000</v>
      </c>
      <c r="M930" s="1" t="s">
        <v>1364</v>
      </c>
      <c r="N930" s="8">
        <v>1992</v>
      </c>
      <c r="O930" s="8">
        <v>108.4</v>
      </c>
      <c r="P930" s="8" t="s">
        <v>4009</v>
      </c>
      <c r="Q9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0" s="8" t="s">
        <v>3914</v>
      </c>
      <c r="S930" s="8" t="s">
        <v>2249</v>
      </c>
      <c r="T930" s="8" t="s">
        <v>1382</v>
      </c>
      <c r="V930" s="1" t="s">
        <v>2591</v>
      </c>
      <c r="W930" s="8" t="s">
        <v>2606</v>
      </c>
      <c r="X930" s="19" t="s">
        <v>2716</v>
      </c>
      <c r="AA930" s="20">
        <v>705387.47</v>
      </c>
      <c r="AB930" s="12">
        <f t="shared" si="14"/>
        <v>26725.06</v>
      </c>
      <c r="AC930" s="17">
        <f>ROUND(1.65586^(2*EXP(-((Таблица1[[#This Row],[Площадь, кв.м]]/200)^2))-1),4)</f>
        <v>1.2808999999999999</v>
      </c>
      <c r="AD9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930" s="21">
        <v>1</v>
      </c>
      <c r="AG9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28412.667399999998</v>
      </c>
      <c r="AH930" s="34">
        <f>ROUND(Таблица1[[#This Row],[УПКС]]*Таблица1[[#This Row],[Площадь, кв.м]],2)</f>
        <v>3079933.15</v>
      </c>
      <c r="AI930" s="14">
        <f>Таблица1[[#This Row],[Кадастровая стоимость, руб]]/Таблица1[[#This Row],[Действ. КС]]</f>
        <v>4.3662997728043003</v>
      </c>
      <c r="AJ930" s="20" t="s">
        <v>3996</v>
      </c>
      <c r="AK930" s="20" t="s">
        <v>3997</v>
      </c>
      <c r="AL930" s="20" t="s">
        <v>3998</v>
      </c>
      <c r="AM930" s="8" t="s">
        <v>3984</v>
      </c>
      <c r="AN930" s="8" t="s">
        <v>4036</v>
      </c>
      <c r="AO930" s="46" t="s">
        <v>4013</v>
      </c>
    </row>
    <row r="931" spans="1:41" x14ac:dyDescent="0.25">
      <c r="A931" s="1" t="s">
        <v>1142</v>
      </c>
      <c r="B931" s="1" t="s">
        <v>17</v>
      </c>
      <c r="C931" s="1" t="s">
        <v>3981</v>
      </c>
      <c r="D931" s="1" t="s">
        <v>1283</v>
      </c>
      <c r="E931" s="16">
        <v>204002000000</v>
      </c>
      <c r="F931" s="16" t="s">
        <v>1005</v>
      </c>
      <c r="G931" s="8" t="s">
        <v>201</v>
      </c>
      <c r="H931" s="1">
        <v>2</v>
      </c>
      <c r="I931" s="1" t="s">
        <v>1351</v>
      </c>
      <c r="J931" s="1">
        <v>202</v>
      </c>
      <c r="K931" s="1" t="s">
        <v>1352</v>
      </c>
      <c r="L931" s="1">
        <v>61001002002</v>
      </c>
      <c r="M931" s="1" t="s">
        <v>1365</v>
      </c>
      <c r="N931" s="8">
        <v>1994</v>
      </c>
      <c r="O931" s="8">
        <v>163.9</v>
      </c>
      <c r="P931" s="8" t="s">
        <v>4009</v>
      </c>
      <c r="Q9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1" s="8" t="s">
        <v>3914</v>
      </c>
      <c r="S931" s="8" t="s">
        <v>2451</v>
      </c>
      <c r="T931" s="8" t="s">
        <v>1382</v>
      </c>
      <c r="V931" s="1" t="s">
        <v>2591</v>
      </c>
      <c r="W931" s="8" t="s">
        <v>2606</v>
      </c>
      <c r="X931" s="19" t="s">
        <v>2729</v>
      </c>
      <c r="AA931" s="20">
        <v>1159941.5</v>
      </c>
      <c r="AB931" s="12">
        <f t="shared" si="14"/>
        <v>26725.06</v>
      </c>
      <c r="AC931" s="17">
        <f>ROUND(1.65586^(2*EXP(-((Таблица1[[#This Row],[Площадь, кв.м]]/200)^2))-1),4)</f>
        <v>1.0111000000000001</v>
      </c>
      <c r="AD9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931" s="21">
        <v>1</v>
      </c>
      <c r="AG9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23238.669000000002</v>
      </c>
      <c r="AH931" s="34">
        <f>ROUND(Таблица1[[#This Row],[УПКС]]*Таблица1[[#This Row],[Площадь, кв.м]],2)</f>
        <v>3808817.85</v>
      </c>
      <c r="AI931" s="14">
        <f>Таблица1[[#This Row],[Кадастровая стоимость, руб]]/Таблица1[[#This Row],[Действ. КС]]</f>
        <v>3.2836292606135742</v>
      </c>
      <c r="AJ931" s="20" t="s">
        <v>3996</v>
      </c>
      <c r="AK931" s="20" t="s">
        <v>3997</v>
      </c>
      <c r="AL931" s="20" t="s">
        <v>3998</v>
      </c>
      <c r="AM931" s="8" t="s">
        <v>3984</v>
      </c>
      <c r="AN931" s="8" t="s">
        <v>4036</v>
      </c>
      <c r="AO931" s="46" t="s">
        <v>4013</v>
      </c>
    </row>
    <row r="932" spans="1:41" x14ac:dyDescent="0.25">
      <c r="A932" s="1" t="s">
        <v>877</v>
      </c>
      <c r="B932" s="1" t="s">
        <v>17</v>
      </c>
      <c r="C932" s="1" t="s">
        <v>3981</v>
      </c>
      <c r="D932" s="1" t="s">
        <v>1283</v>
      </c>
      <c r="E932" s="16">
        <v>204002000000</v>
      </c>
      <c r="F932" s="16" t="s">
        <v>1005</v>
      </c>
      <c r="G932" s="8" t="s">
        <v>201</v>
      </c>
      <c r="H932" s="1">
        <v>2</v>
      </c>
      <c r="I932" s="1" t="s">
        <v>1351</v>
      </c>
      <c r="J932" s="1">
        <v>202</v>
      </c>
      <c r="K932" s="1" t="s">
        <v>1352</v>
      </c>
      <c r="L932" s="1">
        <v>61001002001</v>
      </c>
      <c r="M932" s="1" t="s">
        <v>1363</v>
      </c>
      <c r="N932" s="8">
        <v>1999</v>
      </c>
      <c r="O932" s="8">
        <v>94.1</v>
      </c>
      <c r="P932" s="8" t="s">
        <v>4009</v>
      </c>
      <c r="Q9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2" s="8" t="s">
        <v>3914</v>
      </c>
      <c r="S932" s="8" t="s">
        <v>2197</v>
      </c>
      <c r="T932" s="8" t="s">
        <v>1382</v>
      </c>
      <c r="V932" s="1" t="s">
        <v>2591</v>
      </c>
      <c r="W932" s="8" t="s">
        <v>2606</v>
      </c>
      <c r="X932" s="19" t="s">
        <v>2720</v>
      </c>
      <c r="AA932" s="20">
        <v>1525569.39</v>
      </c>
      <c r="AB932" s="12">
        <f t="shared" si="14"/>
        <v>26725.06</v>
      </c>
      <c r="AC932" s="17">
        <f>ROUND(1.65586^(2*EXP(-((Таблица1[[#This Row],[Площадь, кв.м]]/200)^2))-1),4)</f>
        <v>1.3552999999999999</v>
      </c>
      <c r="AD9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0.92</v>
      </c>
      <c r="AF932" s="21">
        <v>1</v>
      </c>
      <c r="AG9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33322.835899999998</v>
      </c>
      <c r="AH932" s="34">
        <f>ROUND(Таблица1[[#This Row],[УПКС]]*Таблица1[[#This Row],[Площадь, кв.м]],2)</f>
        <v>3135678.86</v>
      </c>
      <c r="AI932" s="14">
        <f>Таблица1[[#This Row],[Кадастровая стоимость, руб]]/Таблица1[[#This Row],[Действ. КС]]</f>
        <v>2.05541542754735</v>
      </c>
      <c r="AJ932" s="20" t="s">
        <v>3996</v>
      </c>
      <c r="AK932" s="20" t="s">
        <v>3997</v>
      </c>
      <c r="AL932" s="20" t="s">
        <v>3998</v>
      </c>
      <c r="AM932" s="8" t="s">
        <v>3984</v>
      </c>
      <c r="AN932" s="8" t="s">
        <v>4036</v>
      </c>
      <c r="AO932" s="46" t="s">
        <v>4013</v>
      </c>
    </row>
    <row r="933" spans="1:41" x14ac:dyDescent="0.25">
      <c r="A933" s="1" t="s">
        <v>170</v>
      </c>
      <c r="B933" s="1" t="s">
        <v>56</v>
      </c>
      <c r="C933" s="1" t="s">
        <v>3981</v>
      </c>
      <c r="D933" s="1" t="s">
        <v>1283</v>
      </c>
      <c r="E933" s="16">
        <v>204002000000</v>
      </c>
      <c r="F933" s="16" t="s">
        <v>1005</v>
      </c>
      <c r="G933" s="8" t="s">
        <v>201</v>
      </c>
      <c r="H933" s="1">
        <v>2</v>
      </c>
      <c r="I933" s="1" t="s">
        <v>1351</v>
      </c>
      <c r="J933" s="1">
        <v>202</v>
      </c>
      <c r="K933" s="1" t="s">
        <v>1352</v>
      </c>
      <c r="L933" s="1">
        <v>61001006003</v>
      </c>
      <c r="M933" s="1" t="s">
        <v>1361</v>
      </c>
      <c r="N933" s="8">
        <v>1992</v>
      </c>
      <c r="O933" s="8">
        <v>101.8</v>
      </c>
      <c r="P933" s="8" t="s">
        <v>4009</v>
      </c>
      <c r="Q9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3" s="8" t="s">
        <v>3914</v>
      </c>
      <c r="S933" s="8" t="s">
        <v>1525</v>
      </c>
      <c r="T933" s="8" t="s">
        <v>1382</v>
      </c>
      <c r="V933" s="1" t="s">
        <v>2591</v>
      </c>
      <c r="W933" s="8" t="s">
        <v>2606</v>
      </c>
      <c r="X933" s="19" t="s">
        <v>2700</v>
      </c>
      <c r="AA933" s="20">
        <v>3203701.99</v>
      </c>
      <c r="AB933" s="12">
        <f t="shared" si="14"/>
        <v>26725.06</v>
      </c>
      <c r="AC933" s="17">
        <f>ROUND(1.65586^(2*EXP(-((Таблица1[[#This Row],[Площадь, кв.м]]/200)^2))-1),4)</f>
        <v>1.3153999999999999</v>
      </c>
      <c r="AD9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933" s="21">
        <v>1</v>
      </c>
      <c r="AG9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29177.9395</v>
      </c>
      <c r="AH933" s="34">
        <f>ROUND(Таблица1[[#This Row],[УПКС]]*Таблица1[[#This Row],[Площадь, кв.м]],2)</f>
        <v>2970314.24</v>
      </c>
      <c r="AI933" s="14">
        <f>Таблица1[[#This Row],[Кадастровая стоимость, руб]]/Таблица1[[#This Row],[Действ. КС]]</f>
        <v>0.92715060554056095</v>
      </c>
      <c r="AJ933" s="20" t="s">
        <v>3996</v>
      </c>
      <c r="AK933" s="20" t="s">
        <v>3997</v>
      </c>
      <c r="AL933" s="20" t="s">
        <v>3998</v>
      </c>
      <c r="AM933" s="8" t="s">
        <v>3984</v>
      </c>
      <c r="AN933" s="8" t="s">
        <v>4036</v>
      </c>
      <c r="AO933" s="46" t="s">
        <v>4013</v>
      </c>
    </row>
    <row r="934" spans="1:41" x14ac:dyDescent="0.25">
      <c r="A934" s="1" t="s">
        <v>977</v>
      </c>
      <c r="B934" s="1" t="s">
        <v>56</v>
      </c>
      <c r="C934" s="1" t="s">
        <v>3981</v>
      </c>
      <c r="D934" s="1" t="s">
        <v>1283</v>
      </c>
      <c r="E934" s="16">
        <v>204002000000</v>
      </c>
      <c r="F934" s="16" t="s">
        <v>1005</v>
      </c>
      <c r="G934" s="8" t="s">
        <v>201</v>
      </c>
      <c r="H934" s="1">
        <v>2</v>
      </c>
      <c r="I934" s="1" t="s">
        <v>1351</v>
      </c>
      <c r="J934" s="1">
        <v>202</v>
      </c>
      <c r="K934" s="1" t="s">
        <v>1352</v>
      </c>
      <c r="L934" s="1">
        <v>61001002001</v>
      </c>
      <c r="M934" s="1" t="s">
        <v>1363</v>
      </c>
      <c r="N934" s="8">
        <v>1998</v>
      </c>
      <c r="O934" s="8">
        <v>126.7</v>
      </c>
      <c r="P934" s="8" t="s">
        <v>4009</v>
      </c>
      <c r="Q9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4" s="8" t="s">
        <v>3914</v>
      </c>
      <c r="S934" s="8" t="s">
        <v>2295</v>
      </c>
      <c r="T934" s="8" t="s">
        <v>1382</v>
      </c>
      <c r="U934" s="18"/>
      <c r="V934" s="1" t="s">
        <v>2591</v>
      </c>
      <c r="W934" s="8" t="s">
        <v>2606</v>
      </c>
      <c r="X934" s="19" t="s">
        <v>2698</v>
      </c>
      <c r="AA934" s="20">
        <v>4533537.59</v>
      </c>
      <c r="AB934" s="12">
        <f t="shared" si="14"/>
        <v>26725.06</v>
      </c>
      <c r="AC934" s="17">
        <f>ROUND(1.65586^(2*EXP(-((Таблица1[[#This Row],[Площадь, кв.м]]/200)^2))-1),4)</f>
        <v>1.1863999999999999</v>
      </c>
      <c r="AD9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934" s="21">
        <v>1</v>
      </c>
      <c r="AG9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28853.016199999998</v>
      </c>
      <c r="AH934" s="34">
        <f>ROUND(Таблица1[[#This Row],[УПКС]]*Таблица1[[#This Row],[Площадь, кв.м]],2)</f>
        <v>3655677.15</v>
      </c>
      <c r="AI934" s="14">
        <f>Таблица1[[#This Row],[Кадастровая стоимость, руб]]/Таблица1[[#This Row],[Действ. КС]]</f>
        <v>0.80636303933238151</v>
      </c>
      <c r="AJ934" s="20" t="s">
        <v>3996</v>
      </c>
      <c r="AK934" s="20" t="s">
        <v>3997</v>
      </c>
      <c r="AL934" s="20" t="s">
        <v>3998</v>
      </c>
      <c r="AM934" s="8" t="s">
        <v>3984</v>
      </c>
      <c r="AN934" s="8" t="s">
        <v>4036</v>
      </c>
      <c r="AO934" s="46" t="s">
        <v>4013</v>
      </c>
    </row>
    <row r="935" spans="1:41" x14ac:dyDescent="0.25">
      <c r="A935" s="1" t="s">
        <v>447</v>
      </c>
      <c r="B935" s="1" t="s">
        <v>155</v>
      </c>
      <c r="C935" s="1" t="s">
        <v>3981</v>
      </c>
      <c r="D935" s="1" t="s">
        <v>1283</v>
      </c>
      <c r="E935" s="16">
        <v>204002000000</v>
      </c>
      <c r="F935" s="16" t="s">
        <v>1005</v>
      </c>
      <c r="G935" s="8" t="s">
        <v>201</v>
      </c>
      <c r="H935" s="1">
        <v>2</v>
      </c>
      <c r="I935" s="1" t="s">
        <v>1351</v>
      </c>
      <c r="J935" s="1">
        <v>202</v>
      </c>
      <c r="K935" s="1" t="s">
        <v>1352</v>
      </c>
      <c r="L935" s="1">
        <v>61001001001</v>
      </c>
      <c r="M935" s="1" t="s">
        <v>1362</v>
      </c>
      <c r="N935" s="8">
        <v>1992</v>
      </c>
      <c r="O935" s="8">
        <v>94.8</v>
      </c>
      <c r="P935" s="8" t="s">
        <v>4009</v>
      </c>
      <c r="Q9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5" s="8" t="s">
        <v>3914</v>
      </c>
      <c r="S935" s="8" t="s">
        <v>1791</v>
      </c>
      <c r="T935" s="8" t="s">
        <v>1382</v>
      </c>
      <c r="V935" s="1" t="s">
        <v>2591</v>
      </c>
      <c r="W935" s="8" t="s">
        <v>2606</v>
      </c>
      <c r="X935" s="19" t="s">
        <v>2747</v>
      </c>
      <c r="AA935" s="20">
        <v>4358327.6900000004</v>
      </c>
      <c r="AB935" s="12">
        <f t="shared" si="14"/>
        <v>26725.06</v>
      </c>
      <c r="AC935" s="17">
        <f>ROUND(1.65586^(2*EXP(-((Таблица1[[#This Row],[Площадь, кв.м]]/200)^2))-1),4)</f>
        <v>1.3516999999999999</v>
      </c>
      <c r="AD9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935" s="21">
        <v>1</v>
      </c>
      <c r="AG9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29983.138800000001</v>
      </c>
      <c r="AH935" s="34">
        <f>ROUND(Таблица1[[#This Row],[УПКС]]*Таблица1[[#This Row],[Площадь, кв.м]],2)</f>
        <v>2842401.56</v>
      </c>
      <c r="AI935" s="14">
        <f>Таблица1[[#This Row],[Кадастровая стоимость, руб]]/Таблица1[[#This Row],[Действ. КС]]</f>
        <v>0.6521771106201516</v>
      </c>
      <c r="AJ935" s="20" t="s">
        <v>3996</v>
      </c>
      <c r="AK935" s="20" t="s">
        <v>3997</v>
      </c>
      <c r="AL935" s="20" t="s">
        <v>3998</v>
      </c>
      <c r="AM935" s="8" t="s">
        <v>3984</v>
      </c>
      <c r="AN935" s="8" t="s">
        <v>4036</v>
      </c>
      <c r="AO935" s="46" t="s">
        <v>4013</v>
      </c>
    </row>
    <row r="936" spans="1:41" x14ac:dyDescent="0.25">
      <c r="A936" s="1" t="s">
        <v>101</v>
      </c>
      <c r="B936" s="1" t="s">
        <v>21</v>
      </c>
      <c r="C936" s="1" t="s">
        <v>3981</v>
      </c>
      <c r="D936" s="1" t="s">
        <v>1283</v>
      </c>
      <c r="E936" s="16">
        <v>204002000000</v>
      </c>
      <c r="F936" s="16" t="s">
        <v>1005</v>
      </c>
      <c r="G936" s="8" t="s">
        <v>1338</v>
      </c>
      <c r="H936" s="1">
        <v>2</v>
      </c>
      <c r="I936" s="1" t="s">
        <v>1349</v>
      </c>
      <c r="J936" s="1">
        <v>201</v>
      </c>
      <c r="K936" s="1" t="s">
        <v>1350</v>
      </c>
      <c r="L936" s="1">
        <v>61001002001</v>
      </c>
      <c r="M936" s="1" t="s">
        <v>1363</v>
      </c>
      <c r="N936" s="8">
        <v>1991</v>
      </c>
      <c r="O936" s="8">
        <v>136</v>
      </c>
      <c r="P936" s="8" t="s">
        <v>4009</v>
      </c>
      <c r="Q9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6" s="8" t="s">
        <v>3914</v>
      </c>
      <c r="S936" s="8" t="s">
        <v>1462</v>
      </c>
      <c r="T936" s="8" t="s">
        <v>1382</v>
      </c>
      <c r="V936" s="1" t="s">
        <v>2591</v>
      </c>
      <c r="W936" s="8" t="s">
        <v>2606</v>
      </c>
      <c r="X936" s="19" t="s">
        <v>2691</v>
      </c>
      <c r="AA936" s="20">
        <v>1551879.02</v>
      </c>
      <c r="AB936" s="12">
        <f t="shared" si="14"/>
        <v>26725.06</v>
      </c>
      <c r="AC936" s="17">
        <f>ROUND(1.65586^(2*EXP(-((Таблица1[[#This Row],[Площадь, кв.м]]/200)^2))-1),4)</f>
        <v>1.1397999999999999</v>
      </c>
      <c r="AD9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936" s="21">
        <v>1</v>
      </c>
      <c r="AG9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24978.2032</v>
      </c>
      <c r="AH936" s="34">
        <f>ROUND(Таблица1[[#This Row],[УПКС]]*Таблица1[[#This Row],[Площадь, кв.м]],2)</f>
        <v>3397035.64</v>
      </c>
      <c r="AI936" s="14">
        <f>Таблица1[[#This Row],[Кадастровая стоимость, руб]]/Таблица1[[#This Row],[Действ. КС]]</f>
        <v>2.1889822571349669</v>
      </c>
      <c r="AJ936" s="20" t="s">
        <v>3996</v>
      </c>
      <c r="AK936" s="20" t="s">
        <v>3997</v>
      </c>
      <c r="AL936" s="20" t="s">
        <v>3998</v>
      </c>
      <c r="AM936" s="8" t="s">
        <v>3984</v>
      </c>
      <c r="AN936" s="8" t="s">
        <v>4036</v>
      </c>
      <c r="AO936" s="46" t="s">
        <v>4013</v>
      </c>
    </row>
    <row r="937" spans="1:41" x14ac:dyDescent="0.25">
      <c r="A937" s="1" t="s">
        <v>162</v>
      </c>
      <c r="B937" s="1" t="s">
        <v>56</v>
      </c>
      <c r="C937" s="1" t="s">
        <v>3981</v>
      </c>
      <c r="D937" s="1" t="s">
        <v>1283</v>
      </c>
      <c r="E937" s="16">
        <v>204002000000</v>
      </c>
      <c r="F937" s="16" t="s">
        <v>1005</v>
      </c>
      <c r="G937" s="8" t="s">
        <v>201</v>
      </c>
      <c r="H937" s="1">
        <v>2</v>
      </c>
      <c r="I937" s="1" t="s">
        <v>1351</v>
      </c>
      <c r="J937" s="1">
        <v>202</v>
      </c>
      <c r="K937" s="1" t="s">
        <v>1352</v>
      </c>
      <c r="L937" s="1">
        <v>61001006003</v>
      </c>
      <c r="M937" s="1" t="s">
        <v>1361</v>
      </c>
      <c r="N937" s="8">
        <v>1997</v>
      </c>
      <c r="O937" s="8">
        <v>96.5</v>
      </c>
      <c r="P937" s="8" t="s">
        <v>4009</v>
      </c>
      <c r="Q9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7" s="8" t="s">
        <v>3914</v>
      </c>
      <c r="S937" s="8" t="s">
        <v>1517</v>
      </c>
      <c r="T937" s="8" t="s">
        <v>1382</v>
      </c>
      <c r="U937" s="18"/>
      <c r="V937" s="1" t="s">
        <v>2591</v>
      </c>
      <c r="W937" s="8" t="s">
        <v>2606</v>
      </c>
      <c r="X937" s="19" t="s">
        <v>2706</v>
      </c>
      <c r="AA937" s="20">
        <v>3082260.18</v>
      </c>
      <c r="AB937" s="12">
        <f t="shared" si="14"/>
        <v>26725.06</v>
      </c>
      <c r="AC937" s="17">
        <f>ROUND(1.65586^(2*EXP(-((Таблица1[[#This Row],[Площадь, кв.м]]/200)^2))-1),4)</f>
        <v>1.3429</v>
      </c>
      <c r="AD9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937" s="21">
        <v>1</v>
      </c>
      <c r="AG9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32300.174800000001</v>
      </c>
      <c r="AH937" s="34">
        <f>ROUND(Таблица1[[#This Row],[УПКС]]*Таблица1[[#This Row],[Площадь, кв.м]],2)</f>
        <v>3116966.87</v>
      </c>
      <c r="AI937" s="14">
        <f>Таблица1[[#This Row],[Кадастровая стоимость, руб]]/Таблица1[[#This Row],[Действ. КС]]</f>
        <v>1.0112601428734675</v>
      </c>
      <c r="AJ937" s="20" t="s">
        <v>3996</v>
      </c>
      <c r="AK937" s="20" t="s">
        <v>3997</v>
      </c>
      <c r="AL937" s="20" t="s">
        <v>3998</v>
      </c>
      <c r="AM937" s="8" t="s">
        <v>3984</v>
      </c>
      <c r="AN937" s="8" t="s">
        <v>4036</v>
      </c>
      <c r="AO937" s="46" t="s">
        <v>4013</v>
      </c>
    </row>
    <row r="938" spans="1:41" x14ac:dyDescent="0.25">
      <c r="A938" s="1" t="s">
        <v>144</v>
      </c>
      <c r="B938" s="1" t="s">
        <v>56</v>
      </c>
      <c r="C938" s="1" t="s">
        <v>3981</v>
      </c>
      <c r="D938" s="1" t="s">
        <v>1283</v>
      </c>
      <c r="E938" s="16">
        <v>204002000000</v>
      </c>
      <c r="F938" s="16" t="s">
        <v>1005</v>
      </c>
      <c r="G938" s="8" t="s">
        <v>201</v>
      </c>
      <c r="H938" s="1">
        <v>2</v>
      </c>
      <c r="I938" s="1" t="s">
        <v>1351</v>
      </c>
      <c r="J938" s="1">
        <v>202</v>
      </c>
      <c r="K938" s="1" t="s">
        <v>1352</v>
      </c>
      <c r="L938" s="1">
        <v>61001006003</v>
      </c>
      <c r="M938" s="1" t="s">
        <v>1361</v>
      </c>
      <c r="N938" s="8">
        <v>1998</v>
      </c>
      <c r="O938" s="8">
        <v>77.400000000000006</v>
      </c>
      <c r="P938" s="8" t="s">
        <v>4009</v>
      </c>
      <c r="Q9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8" s="8" t="s">
        <v>3966</v>
      </c>
      <c r="S938" s="8" t="s">
        <v>1501</v>
      </c>
      <c r="T938" s="8" t="s">
        <v>1382</v>
      </c>
      <c r="V938" s="1" t="s">
        <v>2591</v>
      </c>
      <c r="W938" s="8" t="s">
        <v>2634</v>
      </c>
      <c r="X938" s="19" t="s">
        <v>2747</v>
      </c>
      <c r="AA938" s="20">
        <v>2624805.83</v>
      </c>
      <c r="AB938" s="12">
        <f t="shared" si="14"/>
        <v>26725.06</v>
      </c>
      <c r="AC938" s="17">
        <f>ROUND(1.65586^(2*EXP(-((Таблица1[[#This Row],[Площадь, кв.м]]/200)^2))-1),4)</f>
        <v>1.4391</v>
      </c>
      <c r="AD9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938" s="21">
        <v>1</v>
      </c>
      <c r="AG9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34998.630799999999</v>
      </c>
      <c r="AH938" s="34">
        <f>ROUND(Таблица1[[#This Row],[УПКС]]*Таблица1[[#This Row],[Площадь, кв.м]],2)</f>
        <v>2708894.02</v>
      </c>
      <c r="AI938" s="14">
        <f>Таблица1[[#This Row],[Кадастровая стоимость, руб]]/Таблица1[[#This Row],[Действ. КС]]</f>
        <v>1.0320359658756169</v>
      </c>
      <c r="AJ938" s="20" t="s">
        <v>3996</v>
      </c>
      <c r="AK938" s="20" t="s">
        <v>3997</v>
      </c>
      <c r="AL938" s="20" t="s">
        <v>3998</v>
      </c>
      <c r="AM938" s="8" t="s">
        <v>3984</v>
      </c>
      <c r="AN938" s="8" t="s">
        <v>4036</v>
      </c>
      <c r="AO938" s="46" t="s">
        <v>4013</v>
      </c>
    </row>
    <row r="939" spans="1:41" x14ac:dyDescent="0.25">
      <c r="A939" s="1" t="s">
        <v>316</v>
      </c>
      <c r="B939" s="1" t="s">
        <v>17</v>
      </c>
      <c r="C939" s="1" t="s">
        <v>3981</v>
      </c>
      <c r="D939" s="1" t="s">
        <v>1283</v>
      </c>
      <c r="E939" s="16">
        <v>204002000000</v>
      </c>
      <c r="F939" s="16" t="s">
        <v>1005</v>
      </c>
      <c r="G939" s="8" t="s">
        <v>201</v>
      </c>
      <c r="H939" s="1">
        <v>2</v>
      </c>
      <c r="I939" s="1" t="s">
        <v>1351</v>
      </c>
      <c r="J939" s="1">
        <v>202</v>
      </c>
      <c r="K939" s="1" t="s">
        <v>1352</v>
      </c>
      <c r="L939" s="1">
        <v>61001006003</v>
      </c>
      <c r="M939" s="1" t="s">
        <v>1361</v>
      </c>
      <c r="N939" s="8">
        <v>2004</v>
      </c>
      <c r="O939" s="8">
        <v>182.8</v>
      </c>
      <c r="P939" s="8" t="s">
        <v>4009</v>
      </c>
      <c r="Q9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39" s="8" t="s">
        <v>3966</v>
      </c>
      <c r="S939" s="8" t="s">
        <v>1663</v>
      </c>
      <c r="T939" s="8" t="s">
        <v>1382</v>
      </c>
      <c r="V939" s="1" t="s">
        <v>2591</v>
      </c>
      <c r="W939" s="8" t="s">
        <v>2634</v>
      </c>
      <c r="X939" s="19" t="s">
        <v>2729</v>
      </c>
      <c r="AA939" s="20">
        <v>9117250.8000000007</v>
      </c>
      <c r="AB939" s="12">
        <f t="shared" si="14"/>
        <v>26725.06</v>
      </c>
      <c r="AC939" s="17">
        <f>ROUND(1.65586^(2*EXP(-((Таблица1[[#This Row],[Площадь, кв.м]]/200)^2))-1),4)</f>
        <v>0.93530000000000002</v>
      </c>
      <c r="AD9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939" s="21">
        <v>1</v>
      </c>
      <c r="AG9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23996.110700000001</v>
      </c>
      <c r="AH939" s="34">
        <f>ROUND(Таблица1[[#This Row],[УПКС]]*Таблица1[[#This Row],[Площадь, кв.м]],2)</f>
        <v>4386489.04</v>
      </c>
      <c r="AI939" s="14">
        <f>Таблица1[[#This Row],[Кадастровая стоимость, руб]]/Таблица1[[#This Row],[Действ. КС]]</f>
        <v>0.48111970770838064</v>
      </c>
      <c r="AJ939" s="20" t="s">
        <v>3996</v>
      </c>
      <c r="AK939" s="20" t="s">
        <v>3997</v>
      </c>
      <c r="AL939" s="20" t="s">
        <v>3998</v>
      </c>
      <c r="AM939" s="8" t="s">
        <v>3984</v>
      </c>
      <c r="AN939" s="8" t="s">
        <v>4036</v>
      </c>
      <c r="AO939" s="46" t="s">
        <v>4013</v>
      </c>
    </row>
    <row r="940" spans="1:41" x14ac:dyDescent="0.25">
      <c r="A940" s="1" t="s">
        <v>172</v>
      </c>
      <c r="B940" s="1" t="s">
        <v>56</v>
      </c>
      <c r="C940" s="1" t="s">
        <v>3981</v>
      </c>
      <c r="D940" s="1" t="s">
        <v>1283</v>
      </c>
      <c r="E940" s="16">
        <v>204002000000</v>
      </c>
      <c r="F940" s="16" t="s">
        <v>1005</v>
      </c>
      <c r="G940" s="8" t="s">
        <v>201</v>
      </c>
      <c r="H940" s="1">
        <v>2</v>
      </c>
      <c r="I940" s="1" t="s">
        <v>1351</v>
      </c>
      <c r="J940" s="1">
        <v>202</v>
      </c>
      <c r="K940" s="1" t="s">
        <v>1352</v>
      </c>
      <c r="L940" s="1">
        <v>61001006003</v>
      </c>
      <c r="M940" s="1" t="s">
        <v>1361</v>
      </c>
      <c r="N940" s="8">
        <v>1998</v>
      </c>
      <c r="O940" s="8">
        <v>101.9</v>
      </c>
      <c r="P940" s="8" t="s">
        <v>4009</v>
      </c>
      <c r="Q9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0" s="8" t="s">
        <v>3966</v>
      </c>
      <c r="S940" s="8" t="s">
        <v>1527</v>
      </c>
      <c r="T940" s="8" t="s">
        <v>1382</v>
      </c>
      <c r="U940" s="18"/>
      <c r="V940" s="1" t="s">
        <v>2591</v>
      </c>
      <c r="W940" s="8" t="s">
        <v>2634</v>
      </c>
      <c r="X940" s="19" t="s">
        <v>2698</v>
      </c>
      <c r="AA940" s="20">
        <v>3205972.71</v>
      </c>
      <c r="AB940" s="12">
        <f t="shared" si="14"/>
        <v>26725.06</v>
      </c>
      <c r="AC940" s="17">
        <f>ROUND(1.65586^(2*EXP(-((Таблица1[[#This Row],[Площадь, кв.м]]/200)^2))-1),4)</f>
        <v>1.3148</v>
      </c>
      <c r="AD9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940" s="21">
        <v>1</v>
      </c>
      <c r="AG9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31975.679100000001</v>
      </c>
      <c r="AH940" s="34">
        <f>ROUND(Таблица1[[#This Row],[УПКС]]*Таблица1[[#This Row],[Площадь, кв.м]],2)</f>
        <v>3258321.7</v>
      </c>
      <c r="AI940" s="14">
        <f>Таблица1[[#This Row],[Кадастровая стоимость, руб]]/Таблица1[[#This Row],[Действ. КС]]</f>
        <v>1.01632858253494</v>
      </c>
      <c r="AJ940" s="20" t="s">
        <v>3996</v>
      </c>
      <c r="AK940" s="20" t="s">
        <v>3997</v>
      </c>
      <c r="AL940" s="20" t="s">
        <v>3998</v>
      </c>
      <c r="AM940" s="8" t="s">
        <v>3984</v>
      </c>
      <c r="AN940" s="8" t="s">
        <v>4036</v>
      </c>
      <c r="AO940" s="46" t="s">
        <v>4013</v>
      </c>
    </row>
    <row r="941" spans="1:41" x14ac:dyDescent="0.25">
      <c r="A941" s="1" t="s">
        <v>1147</v>
      </c>
      <c r="B941" s="1" t="s">
        <v>21</v>
      </c>
      <c r="C941" s="1" t="s">
        <v>3981</v>
      </c>
      <c r="D941" s="1" t="s">
        <v>1283</v>
      </c>
      <c r="E941" s="16">
        <v>204002000000</v>
      </c>
      <c r="F941" s="16" t="s">
        <v>1005</v>
      </c>
      <c r="G941" s="8" t="s">
        <v>201</v>
      </c>
      <c r="H941" s="1">
        <v>2</v>
      </c>
      <c r="I941" s="1" t="s">
        <v>1351</v>
      </c>
      <c r="J941" s="1">
        <v>202</v>
      </c>
      <c r="K941" s="1" t="s">
        <v>1352</v>
      </c>
      <c r="L941" s="1">
        <v>61001002004</v>
      </c>
      <c r="M941" s="1" t="s">
        <v>1367</v>
      </c>
      <c r="N941" s="8">
        <v>2010</v>
      </c>
      <c r="O941" s="8">
        <v>87.3</v>
      </c>
      <c r="P941" s="8" t="s">
        <v>4009</v>
      </c>
      <c r="Q9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1" s="8" t="s">
        <v>3966</v>
      </c>
      <c r="S941" s="8" t="s">
        <v>2456</v>
      </c>
      <c r="T941" s="8" t="s">
        <v>1382</v>
      </c>
      <c r="V941" s="1" t="s">
        <v>2591</v>
      </c>
      <c r="W941" s="8" t="s">
        <v>2634</v>
      </c>
      <c r="X941" s="19" t="s">
        <v>2700</v>
      </c>
      <c r="AA941" s="20">
        <v>1871054.38</v>
      </c>
      <c r="AB941" s="12">
        <f t="shared" si="14"/>
        <v>26725.06</v>
      </c>
      <c r="AC941" s="17">
        <f>ROUND(1.65586^(2*EXP(-((Таблица1[[#This Row],[Площадь, кв.м]]/200)^2))-1),4)</f>
        <v>1.3900999999999999</v>
      </c>
      <c r="AD9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41" s="21">
        <v>1</v>
      </c>
      <c r="AG9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36779.000800000002</v>
      </c>
      <c r="AH941" s="34">
        <f>ROUND(Таблица1[[#This Row],[УПКС]]*Таблица1[[#This Row],[Площадь, кв.м]],2)</f>
        <v>3210806.77</v>
      </c>
      <c r="AI941" s="14">
        <f>Таблица1[[#This Row],[Кадастровая стоимость, руб]]/Таблица1[[#This Row],[Действ. КС]]</f>
        <v>1.7160413958679277</v>
      </c>
      <c r="AJ941" s="20" t="s">
        <v>3996</v>
      </c>
      <c r="AK941" s="20" t="s">
        <v>3997</v>
      </c>
      <c r="AL941" s="20" t="s">
        <v>3998</v>
      </c>
      <c r="AM941" s="8" t="s">
        <v>3984</v>
      </c>
      <c r="AN941" s="8" t="s">
        <v>4036</v>
      </c>
      <c r="AO941" s="46" t="s">
        <v>4013</v>
      </c>
    </row>
    <row r="942" spans="1:41" x14ac:dyDescent="0.25">
      <c r="A942" s="1" t="s">
        <v>205</v>
      </c>
      <c r="B942" s="1" t="s">
        <v>17</v>
      </c>
      <c r="C942" s="1" t="s">
        <v>3981</v>
      </c>
      <c r="D942" s="1" t="s">
        <v>1283</v>
      </c>
      <c r="E942" s="16">
        <v>204002000000</v>
      </c>
      <c r="F942" s="16" t="s">
        <v>1005</v>
      </c>
      <c r="G942" s="8" t="s">
        <v>201</v>
      </c>
      <c r="H942" s="1">
        <v>2</v>
      </c>
      <c r="I942" s="1" t="s">
        <v>1351</v>
      </c>
      <c r="J942" s="1">
        <v>202</v>
      </c>
      <c r="K942" s="1" t="s">
        <v>1352</v>
      </c>
      <c r="L942" s="1">
        <v>61001006003</v>
      </c>
      <c r="M942" s="1" t="s">
        <v>1361</v>
      </c>
      <c r="N942" s="8">
        <v>1999</v>
      </c>
      <c r="O942" s="8">
        <v>121.1</v>
      </c>
      <c r="P942" s="8" t="s">
        <v>4009</v>
      </c>
      <c r="Q9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2" s="8" t="s">
        <v>3966</v>
      </c>
      <c r="S942" s="8" t="s">
        <v>1558</v>
      </c>
      <c r="T942" s="8" t="s">
        <v>1382</v>
      </c>
      <c r="V942" s="1" t="s">
        <v>2591</v>
      </c>
      <c r="W942" s="8" t="s">
        <v>2634</v>
      </c>
      <c r="X942" s="19" t="s">
        <v>2720</v>
      </c>
      <c r="AA942" s="20">
        <v>6537924.4699999997</v>
      </c>
      <c r="AB942" s="12">
        <f t="shared" si="14"/>
        <v>26725.06</v>
      </c>
      <c r="AC942" s="17">
        <f>ROUND(1.65586^(2*EXP(-((Таблица1[[#This Row],[Площадь, кв.м]]/200)^2))-1),4)</f>
        <v>1.2150000000000001</v>
      </c>
      <c r="AD9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0.92</v>
      </c>
      <c r="AF942" s="21">
        <v>1</v>
      </c>
      <c r="AG9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29873.272099999998</v>
      </c>
      <c r="AH942" s="34">
        <f>ROUND(Таблица1[[#This Row],[УПКС]]*Таблица1[[#This Row],[Площадь, кв.м]],2)</f>
        <v>3617653.25</v>
      </c>
      <c r="AI942" s="14">
        <f>Таблица1[[#This Row],[Кадастровая стоимость, руб]]/Таблица1[[#This Row],[Действ. КС]]</f>
        <v>0.553333594874032</v>
      </c>
      <c r="AJ942" s="20" t="s">
        <v>3996</v>
      </c>
      <c r="AK942" s="20" t="s">
        <v>3997</v>
      </c>
      <c r="AL942" s="20" t="s">
        <v>3998</v>
      </c>
      <c r="AM942" s="8" t="s">
        <v>3984</v>
      </c>
      <c r="AN942" s="8" t="s">
        <v>4036</v>
      </c>
      <c r="AO942" s="46" t="s">
        <v>4013</v>
      </c>
    </row>
    <row r="943" spans="1:41" x14ac:dyDescent="0.25">
      <c r="A943" s="1" t="s">
        <v>839</v>
      </c>
      <c r="B943" s="1" t="s">
        <v>840</v>
      </c>
      <c r="C943" s="1" t="s">
        <v>3981</v>
      </c>
      <c r="D943" s="1" t="s">
        <v>1283</v>
      </c>
      <c r="E943" s="16">
        <v>204002000000</v>
      </c>
      <c r="F943" s="16" t="s">
        <v>1005</v>
      </c>
      <c r="G943" s="8" t="s">
        <v>201</v>
      </c>
      <c r="H943" s="1">
        <v>2</v>
      </c>
      <c r="I943" s="1" t="s">
        <v>1351</v>
      </c>
      <c r="J943" s="1">
        <v>202</v>
      </c>
      <c r="K943" s="1" t="s">
        <v>1352</v>
      </c>
      <c r="L943" s="1">
        <v>61001002001</v>
      </c>
      <c r="M943" s="1" t="s">
        <v>1363</v>
      </c>
      <c r="N943" s="8">
        <v>1997</v>
      </c>
      <c r="O943" s="8">
        <v>87</v>
      </c>
      <c r="P943" s="8" t="s">
        <v>4009</v>
      </c>
      <c r="Q9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3" s="8" t="s">
        <v>3966</v>
      </c>
      <c r="S943" s="8" t="s">
        <v>2161</v>
      </c>
      <c r="T943" s="8" t="s">
        <v>1382</v>
      </c>
      <c r="V943" s="1" t="s">
        <v>2591</v>
      </c>
      <c r="W943" s="8" t="s">
        <v>2634</v>
      </c>
      <c r="X943" s="19" t="s">
        <v>2716</v>
      </c>
      <c r="AA943" s="20">
        <v>1321169.81</v>
      </c>
      <c r="AB943" s="12">
        <f t="shared" si="14"/>
        <v>26725.06</v>
      </c>
      <c r="AC943" s="17">
        <f>ROUND(1.65586^(2*EXP(-((Таблица1[[#This Row],[Площадь, кв.м]]/200)^2))-1),4)</f>
        <v>1.3915999999999999</v>
      </c>
      <c r="AD9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943" s="21">
        <v>1</v>
      </c>
      <c r="AG9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33471.534099999997</v>
      </c>
      <c r="AH943" s="34">
        <f>ROUND(Таблица1[[#This Row],[УПКС]]*Таблица1[[#This Row],[Площадь, кв.м]],2)</f>
        <v>2912023.47</v>
      </c>
      <c r="AI943" s="14">
        <f>Таблица1[[#This Row],[Кадастровая стоимость, руб]]/Таблица1[[#This Row],[Действ. КС]]</f>
        <v>2.2041250473321066</v>
      </c>
      <c r="AJ943" s="20" t="s">
        <v>3996</v>
      </c>
      <c r="AK943" s="20" t="s">
        <v>3997</v>
      </c>
      <c r="AL943" s="20" t="s">
        <v>3998</v>
      </c>
      <c r="AM943" s="8" t="s">
        <v>3984</v>
      </c>
      <c r="AN943" s="8" t="s">
        <v>4036</v>
      </c>
      <c r="AO943" s="46" t="s">
        <v>4013</v>
      </c>
    </row>
    <row r="944" spans="1:41" x14ac:dyDescent="0.25">
      <c r="A944" s="1" t="s">
        <v>190</v>
      </c>
      <c r="B944" s="1" t="s">
        <v>17</v>
      </c>
      <c r="C944" s="1" t="s">
        <v>3981</v>
      </c>
      <c r="D944" s="1" t="s">
        <v>1283</v>
      </c>
      <c r="E944" s="16">
        <v>204002000000</v>
      </c>
      <c r="F944" s="16" t="s">
        <v>1005</v>
      </c>
      <c r="G944" s="8" t="s">
        <v>201</v>
      </c>
      <c r="H944" s="1">
        <v>2</v>
      </c>
      <c r="I944" s="1" t="s">
        <v>1351</v>
      </c>
      <c r="J944" s="1">
        <v>202</v>
      </c>
      <c r="K944" s="1" t="s">
        <v>1352</v>
      </c>
      <c r="L944" s="1">
        <v>61001006003</v>
      </c>
      <c r="M944" s="1" t="s">
        <v>1361</v>
      </c>
      <c r="N944" s="8">
        <v>1998</v>
      </c>
      <c r="O944" s="8">
        <v>113.4</v>
      </c>
      <c r="P944" s="8" t="s">
        <v>4009</v>
      </c>
      <c r="Q9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4" s="8" t="s">
        <v>3966</v>
      </c>
      <c r="S944" s="8" t="s">
        <v>1545</v>
      </c>
      <c r="T944" s="8" t="s">
        <v>1382</v>
      </c>
      <c r="V944" s="1" t="s">
        <v>2591</v>
      </c>
      <c r="W944" s="8" t="s">
        <v>2634</v>
      </c>
      <c r="X944" s="19" t="s">
        <v>2688</v>
      </c>
      <c r="AA944" s="20">
        <v>6034758.0300000003</v>
      </c>
      <c r="AB944" s="12">
        <f t="shared" si="14"/>
        <v>26725.06</v>
      </c>
      <c r="AC944" s="17">
        <f>ROUND(1.65586^(2*EXP(-((Таблица1[[#This Row],[Площадь, кв.м]]/200)^2))-1),4)</f>
        <v>1.2547999999999999</v>
      </c>
      <c r="AD9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0.91</v>
      </c>
      <c r="AF944" s="21">
        <v>1</v>
      </c>
      <c r="AG9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30516.4908</v>
      </c>
      <c r="AH944" s="34">
        <f>ROUND(Таблица1[[#This Row],[УПКС]]*Таблица1[[#This Row],[Площадь, кв.м]],2)</f>
        <v>3460570.06</v>
      </c>
      <c r="AI944" s="14">
        <f>Таблица1[[#This Row],[Кадастровая стоимость, руб]]/Таблица1[[#This Row],[Действ. КС]]</f>
        <v>0.57343973740070564</v>
      </c>
      <c r="AJ944" s="20" t="s">
        <v>3996</v>
      </c>
      <c r="AK944" s="20" t="s">
        <v>3997</v>
      </c>
      <c r="AL944" s="20" t="s">
        <v>3998</v>
      </c>
      <c r="AM944" s="8" t="s">
        <v>3984</v>
      </c>
      <c r="AN944" s="8" t="s">
        <v>4036</v>
      </c>
      <c r="AO944" s="46" t="s">
        <v>4013</v>
      </c>
    </row>
    <row r="945" spans="1:41" x14ac:dyDescent="0.25">
      <c r="A945" s="1" t="s">
        <v>809</v>
      </c>
      <c r="B945" s="1" t="s">
        <v>17</v>
      </c>
      <c r="C945" s="1" t="s">
        <v>3981</v>
      </c>
      <c r="D945" s="1" t="s">
        <v>1283</v>
      </c>
      <c r="E945" s="16">
        <v>204002000000</v>
      </c>
      <c r="F945" s="16" t="s">
        <v>1005</v>
      </c>
      <c r="G945" s="8" t="s">
        <v>201</v>
      </c>
      <c r="H945" s="1">
        <v>2</v>
      </c>
      <c r="I945" s="1" t="s">
        <v>1351</v>
      </c>
      <c r="J945" s="1">
        <v>202</v>
      </c>
      <c r="K945" s="1" t="s">
        <v>1352</v>
      </c>
      <c r="L945" s="1">
        <v>61001002001</v>
      </c>
      <c r="M945" s="1" t="s">
        <v>1363</v>
      </c>
      <c r="N945" s="8">
        <v>1991</v>
      </c>
      <c r="O945" s="8">
        <v>80.099999999999994</v>
      </c>
      <c r="P945" s="8" t="s">
        <v>4009</v>
      </c>
      <c r="Q9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5" s="8" t="s">
        <v>3966</v>
      </c>
      <c r="S945" s="8" t="s">
        <v>2134</v>
      </c>
      <c r="T945" s="8" t="s">
        <v>1382</v>
      </c>
      <c r="V945" s="1" t="s">
        <v>2591</v>
      </c>
      <c r="W945" s="8" t="s">
        <v>2634</v>
      </c>
      <c r="X945" s="19" t="s">
        <v>2738</v>
      </c>
      <c r="AA945" s="20">
        <v>924454.41</v>
      </c>
      <c r="AB945" s="12">
        <f t="shared" si="14"/>
        <v>26725.06</v>
      </c>
      <c r="AC945" s="17">
        <f>ROUND(1.65586^(2*EXP(-((Таблица1[[#This Row],[Площадь, кв.м]]/200)^2))-1),4)</f>
        <v>1.4259999999999999</v>
      </c>
      <c r="AD9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945" s="21">
        <v>1</v>
      </c>
      <c r="AG9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31250.147199999999</v>
      </c>
      <c r="AH945" s="34">
        <f>ROUND(Таблица1[[#This Row],[УПКС]]*Таблица1[[#This Row],[Площадь, кв.м]],2)</f>
        <v>2503136.79</v>
      </c>
      <c r="AI945" s="14">
        <f>Таблица1[[#This Row],[Кадастровая стоимость, руб]]/Таблица1[[#This Row],[Действ. КС]]</f>
        <v>2.7076908962984989</v>
      </c>
      <c r="AJ945" s="20" t="s">
        <v>3996</v>
      </c>
      <c r="AK945" s="20" t="s">
        <v>3997</v>
      </c>
      <c r="AL945" s="20" t="s">
        <v>3998</v>
      </c>
      <c r="AM945" s="8" t="s">
        <v>3984</v>
      </c>
      <c r="AN945" s="8" t="s">
        <v>4036</v>
      </c>
      <c r="AO945" s="46" t="s">
        <v>4013</v>
      </c>
    </row>
    <row r="946" spans="1:41" x14ac:dyDescent="0.25">
      <c r="A946" s="1" t="s">
        <v>302</v>
      </c>
      <c r="B946" s="1" t="s">
        <v>17</v>
      </c>
      <c r="C946" s="1" t="s">
        <v>3981</v>
      </c>
      <c r="D946" s="1" t="s">
        <v>1283</v>
      </c>
      <c r="E946" s="16">
        <v>204002000000</v>
      </c>
      <c r="F946" s="16" t="s">
        <v>1005</v>
      </c>
      <c r="G946" s="8" t="s">
        <v>201</v>
      </c>
      <c r="H946" s="1">
        <v>2</v>
      </c>
      <c r="I946" s="1" t="s">
        <v>1351</v>
      </c>
      <c r="J946" s="1">
        <v>202</v>
      </c>
      <c r="K946" s="1" t="s">
        <v>1352</v>
      </c>
      <c r="L946" s="1">
        <v>61001006003</v>
      </c>
      <c r="M946" s="1" t="s">
        <v>1361</v>
      </c>
      <c r="N946" s="8">
        <v>1991</v>
      </c>
      <c r="O946" s="8">
        <v>170.8</v>
      </c>
      <c r="P946" s="8" t="s">
        <v>4009</v>
      </c>
      <c r="Q9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6" s="8" t="s">
        <v>3967</v>
      </c>
      <c r="S946" s="8" t="s">
        <v>1649</v>
      </c>
      <c r="T946" s="8" t="s">
        <v>1382</v>
      </c>
      <c r="U946" s="18"/>
      <c r="V946" s="1" t="s">
        <v>2591</v>
      </c>
      <c r="W946" s="8" t="s">
        <v>2646</v>
      </c>
      <c r="X946" s="19"/>
      <c r="AA946" s="20">
        <v>7042161.8600000003</v>
      </c>
      <c r="AB946" s="12">
        <f t="shared" si="14"/>
        <v>26725.06</v>
      </c>
      <c r="AC946" s="17">
        <f>ROUND(1.65586^(2*EXP(-((Таблица1[[#This Row],[Площадь, кв.м]]/200)^2))-1),4)</f>
        <v>0.98219999999999996</v>
      </c>
      <c r="AD9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946" s="21">
        <v>1</v>
      </c>
      <c r="AG9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21524.4702</v>
      </c>
      <c r="AH946" s="34">
        <f>ROUND(Таблица1[[#This Row],[УПКС]]*Таблица1[[#This Row],[Площадь, кв.м]],2)</f>
        <v>3676379.51</v>
      </c>
      <c r="AI946" s="14">
        <f>Таблица1[[#This Row],[Кадастровая стоимость, руб]]/Таблица1[[#This Row],[Действ. КС]]</f>
        <v>0.52205268539510674</v>
      </c>
      <c r="AJ946" s="20" t="s">
        <v>3996</v>
      </c>
      <c r="AK946" s="20" t="s">
        <v>3997</v>
      </c>
      <c r="AL946" s="20" t="s">
        <v>3998</v>
      </c>
      <c r="AM946" s="8" t="s">
        <v>3984</v>
      </c>
      <c r="AN946" s="8" t="s">
        <v>4036</v>
      </c>
      <c r="AO946" s="46" t="s">
        <v>4013</v>
      </c>
    </row>
    <row r="947" spans="1:41" x14ac:dyDescent="0.25">
      <c r="A947" s="1" t="s">
        <v>195</v>
      </c>
      <c r="B947" s="1" t="s">
        <v>17</v>
      </c>
      <c r="C947" s="1" t="s">
        <v>3981</v>
      </c>
      <c r="D947" s="1" t="s">
        <v>1283</v>
      </c>
      <c r="E947" s="16">
        <v>204002000000</v>
      </c>
      <c r="F947" s="16" t="s">
        <v>1005</v>
      </c>
      <c r="G947" s="8" t="s">
        <v>201</v>
      </c>
      <c r="H947" s="1">
        <v>2</v>
      </c>
      <c r="I947" s="1" t="s">
        <v>1351</v>
      </c>
      <c r="J947" s="1">
        <v>202</v>
      </c>
      <c r="K947" s="1" t="s">
        <v>1352</v>
      </c>
      <c r="L947" s="1">
        <v>61001003000</v>
      </c>
      <c r="M947" s="1" t="s">
        <v>1359</v>
      </c>
      <c r="N947" s="8">
        <v>2014</v>
      </c>
      <c r="O947" s="8">
        <v>117.2</v>
      </c>
      <c r="P947" s="8" t="s">
        <v>4009</v>
      </c>
      <c r="Q9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7" s="8" t="s">
        <v>3967</v>
      </c>
      <c r="S947" s="8" t="s">
        <v>1550</v>
      </c>
      <c r="T947" s="8" t="s">
        <v>1382</v>
      </c>
      <c r="V947" s="1" t="s">
        <v>2591</v>
      </c>
      <c r="W947" s="8" t="s">
        <v>2646</v>
      </c>
      <c r="X947" s="19" t="s">
        <v>2738</v>
      </c>
      <c r="AA947" s="20">
        <v>2864018.74</v>
      </c>
      <c r="AB947" s="12">
        <f t="shared" si="14"/>
        <v>26725.06</v>
      </c>
      <c r="AC947" s="17">
        <f>ROUND(1.65586^(2*EXP(-((Таблица1[[#This Row],[Площадь, кв.м]]/200)^2))-1),4)</f>
        <v>1.2351000000000001</v>
      </c>
      <c r="AD9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47" s="21">
        <v>1</v>
      </c>
      <c r="AG9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33008.121599999999</v>
      </c>
      <c r="AH947" s="34">
        <f>ROUND(Таблица1[[#This Row],[УПКС]]*Таблица1[[#This Row],[Площадь, кв.м]],2)</f>
        <v>3868551.85</v>
      </c>
      <c r="AI947" s="14">
        <f>Таблица1[[#This Row],[Кадастровая стоимость, руб]]/Таблица1[[#This Row],[Действ. КС]]</f>
        <v>1.350742505965586</v>
      </c>
      <c r="AJ947" s="20" t="s">
        <v>3996</v>
      </c>
      <c r="AK947" s="20" t="s">
        <v>3997</v>
      </c>
      <c r="AL947" s="20" t="s">
        <v>3998</v>
      </c>
      <c r="AM947" s="8" t="s">
        <v>3984</v>
      </c>
      <c r="AN947" s="8" t="s">
        <v>4036</v>
      </c>
      <c r="AO947" s="46" t="s">
        <v>4013</v>
      </c>
    </row>
    <row r="948" spans="1:41" x14ac:dyDescent="0.25">
      <c r="A948" s="1" t="s">
        <v>1153</v>
      </c>
      <c r="B948" s="1" t="s">
        <v>17</v>
      </c>
      <c r="C948" s="1" t="s">
        <v>3981</v>
      </c>
      <c r="D948" s="1" t="s">
        <v>1283</v>
      </c>
      <c r="E948" s="16">
        <v>204002000000</v>
      </c>
      <c r="F948" s="16" t="s">
        <v>1005</v>
      </c>
      <c r="G948" s="8" t="s">
        <v>201</v>
      </c>
      <c r="H948" s="1">
        <v>2</v>
      </c>
      <c r="I948" s="1" t="s">
        <v>1351</v>
      </c>
      <c r="J948" s="1">
        <v>202</v>
      </c>
      <c r="K948" s="1" t="s">
        <v>1352</v>
      </c>
      <c r="L948" s="1">
        <v>61001002004</v>
      </c>
      <c r="M948" s="1" t="s">
        <v>1367</v>
      </c>
      <c r="N948" s="8">
        <v>2006</v>
      </c>
      <c r="O948" s="8">
        <v>135.4</v>
      </c>
      <c r="P948" s="8" t="s">
        <v>4009</v>
      </c>
      <c r="Q9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8" s="8" t="s">
        <v>3967</v>
      </c>
      <c r="S948" s="8" t="s">
        <v>2462</v>
      </c>
      <c r="T948" s="8" t="s">
        <v>1382</v>
      </c>
      <c r="V948" s="1" t="s">
        <v>2591</v>
      </c>
      <c r="W948" s="8" t="s">
        <v>2646</v>
      </c>
      <c r="X948" s="19" t="s">
        <v>2688</v>
      </c>
      <c r="AA948" s="20">
        <v>2567155.1800000002</v>
      </c>
      <c r="AB948" s="12">
        <f t="shared" si="14"/>
        <v>26725.06</v>
      </c>
      <c r="AC948" s="17">
        <f>ROUND(1.65586^(2*EXP(-((Таблица1[[#This Row],[Площадь, кв.м]]/200)^2))-1),4)</f>
        <v>1.1428</v>
      </c>
      <c r="AD9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948" s="21">
        <v>1</v>
      </c>
      <c r="AG9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29625.156599999998</v>
      </c>
      <c r="AH948" s="34">
        <f>ROUND(Таблица1[[#This Row],[УПКС]]*Таблица1[[#This Row],[Площадь, кв.м]],2)</f>
        <v>4011246.2</v>
      </c>
      <c r="AI948" s="14">
        <f>Таблица1[[#This Row],[Кадастровая стоимость, руб]]/Таблица1[[#This Row],[Действ. КС]]</f>
        <v>1.5625257994727066</v>
      </c>
      <c r="AJ948" s="20" t="s">
        <v>3996</v>
      </c>
      <c r="AK948" s="20" t="s">
        <v>3997</v>
      </c>
      <c r="AL948" s="20" t="s">
        <v>3998</v>
      </c>
      <c r="AM948" s="8" t="s">
        <v>3984</v>
      </c>
      <c r="AN948" s="8" t="s">
        <v>4036</v>
      </c>
      <c r="AO948" s="46" t="s">
        <v>4013</v>
      </c>
    </row>
    <row r="949" spans="1:41" x14ac:dyDescent="0.25">
      <c r="A949" s="1" t="s">
        <v>905</v>
      </c>
      <c r="B949" s="1" t="s">
        <v>21</v>
      </c>
      <c r="C949" s="1" t="s">
        <v>3981</v>
      </c>
      <c r="D949" s="1" t="s">
        <v>1283</v>
      </c>
      <c r="E949" s="16">
        <v>204002000000</v>
      </c>
      <c r="F949" s="16" t="s">
        <v>1005</v>
      </c>
      <c r="G949" s="8" t="s">
        <v>201</v>
      </c>
      <c r="H949" s="1">
        <v>2</v>
      </c>
      <c r="I949" s="1" t="s">
        <v>1351</v>
      </c>
      <c r="J949" s="1">
        <v>202</v>
      </c>
      <c r="K949" s="1" t="s">
        <v>1352</v>
      </c>
      <c r="L949" s="1">
        <v>61001002001</v>
      </c>
      <c r="M949" s="1" t="s">
        <v>1363</v>
      </c>
      <c r="N949" s="8">
        <v>2007</v>
      </c>
      <c r="O949" s="8">
        <v>101.9</v>
      </c>
      <c r="P949" s="8" t="s">
        <v>4009</v>
      </c>
      <c r="Q9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49" s="8" t="s">
        <v>3967</v>
      </c>
      <c r="S949" s="8" t="s">
        <v>2224</v>
      </c>
      <c r="T949" s="8" t="s">
        <v>1382</v>
      </c>
      <c r="V949" s="1" t="s">
        <v>2591</v>
      </c>
      <c r="W949" s="8" t="s">
        <v>2646</v>
      </c>
      <c r="X949" s="19" t="s">
        <v>2700</v>
      </c>
      <c r="AA949" s="20">
        <v>2141513.46</v>
      </c>
      <c r="AB949" s="12">
        <f t="shared" si="14"/>
        <v>26725.06</v>
      </c>
      <c r="AC949" s="17">
        <f>ROUND(1.65586^(2*EXP(-((Таблица1[[#This Row],[Площадь, кв.м]]/200)^2))-1),4)</f>
        <v>1.3148</v>
      </c>
      <c r="AD9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949" s="21">
        <v>1</v>
      </c>
      <c r="AG9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34435.346700000002</v>
      </c>
      <c r="AH949" s="34">
        <f>ROUND(Таблица1[[#This Row],[УПКС]]*Таблица1[[#This Row],[Площадь, кв.м]],2)</f>
        <v>3508961.83</v>
      </c>
      <c r="AI949" s="14">
        <f>Таблица1[[#This Row],[Кадастровая стоимость, руб]]/Таблица1[[#This Row],[Действ. КС]]</f>
        <v>1.6385429723145426</v>
      </c>
      <c r="AJ949" s="20" t="s">
        <v>3996</v>
      </c>
      <c r="AK949" s="20" t="s">
        <v>3997</v>
      </c>
      <c r="AL949" s="20" t="s">
        <v>3998</v>
      </c>
      <c r="AM949" s="8" t="s">
        <v>3984</v>
      </c>
      <c r="AN949" s="8" t="s">
        <v>4036</v>
      </c>
      <c r="AO949" s="46" t="s">
        <v>4013</v>
      </c>
    </row>
    <row r="950" spans="1:41" x14ac:dyDescent="0.25">
      <c r="A950" s="1" t="s">
        <v>1139</v>
      </c>
      <c r="B950" s="1" t="s">
        <v>17</v>
      </c>
      <c r="C950" s="1" t="s">
        <v>3981</v>
      </c>
      <c r="D950" s="1" t="s">
        <v>1283</v>
      </c>
      <c r="E950" s="16">
        <v>204002000000</v>
      </c>
      <c r="F950" s="16" t="s">
        <v>1005</v>
      </c>
      <c r="G950" s="8" t="s">
        <v>201</v>
      </c>
      <c r="H950" s="1">
        <v>2</v>
      </c>
      <c r="I950" s="1" t="s">
        <v>1351</v>
      </c>
      <c r="J950" s="1">
        <v>202</v>
      </c>
      <c r="K950" s="1" t="s">
        <v>1352</v>
      </c>
      <c r="L950" s="1">
        <v>61001002003</v>
      </c>
      <c r="M950" s="1" t="s">
        <v>1376</v>
      </c>
      <c r="N950" s="8">
        <v>1994</v>
      </c>
      <c r="O950" s="8">
        <v>150</v>
      </c>
      <c r="P950" s="8" t="s">
        <v>4009</v>
      </c>
      <c r="Q9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0" s="8" t="s">
        <v>3967</v>
      </c>
      <c r="S950" s="8" t="s">
        <v>2448</v>
      </c>
      <c r="T950" s="8" t="s">
        <v>1382</v>
      </c>
      <c r="V950" s="1" t="s">
        <v>2591</v>
      </c>
      <c r="W950" s="8" t="s">
        <v>2646</v>
      </c>
      <c r="X950" s="19" t="s">
        <v>2747</v>
      </c>
      <c r="AA950" s="20">
        <v>1061569.3999999999</v>
      </c>
      <c r="AB950" s="12">
        <f t="shared" si="14"/>
        <v>26725.06</v>
      </c>
      <c r="AC950" s="17">
        <f>ROUND(1.65586^(2*EXP(-((Таблица1[[#This Row],[Площадь, кв.м]]/200)^2))-1),4)</f>
        <v>1.0729</v>
      </c>
      <c r="AD9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950" s="21">
        <v>1</v>
      </c>
      <c r="AG9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24659.052500000002</v>
      </c>
      <c r="AH950" s="34">
        <f>ROUND(Таблица1[[#This Row],[УПКС]]*Таблица1[[#This Row],[Площадь, кв.м]],2)</f>
        <v>3698857.88</v>
      </c>
      <c r="AI950" s="14">
        <f>Таблица1[[#This Row],[Кадастровая стоимость, руб]]/Таблица1[[#This Row],[Действ. КС]]</f>
        <v>3.484329785692768</v>
      </c>
      <c r="AJ950" s="20" t="s">
        <v>3996</v>
      </c>
      <c r="AK950" s="20" t="s">
        <v>3997</v>
      </c>
      <c r="AL950" s="20" t="s">
        <v>3998</v>
      </c>
      <c r="AM950" s="8" t="s">
        <v>3984</v>
      </c>
      <c r="AN950" s="8" t="s">
        <v>4036</v>
      </c>
      <c r="AO950" s="46" t="s">
        <v>4013</v>
      </c>
    </row>
    <row r="951" spans="1:41" x14ac:dyDescent="0.25">
      <c r="A951" s="1" t="s">
        <v>293</v>
      </c>
      <c r="B951" s="1" t="s">
        <v>21</v>
      </c>
      <c r="C951" s="1" t="s">
        <v>3981</v>
      </c>
      <c r="D951" s="1" t="s">
        <v>1283</v>
      </c>
      <c r="E951" s="16">
        <v>204002000000</v>
      </c>
      <c r="F951" s="16" t="s">
        <v>1005</v>
      </c>
      <c r="G951" s="8" t="s">
        <v>201</v>
      </c>
      <c r="H951" s="1">
        <v>2</v>
      </c>
      <c r="I951" s="1" t="s">
        <v>1351</v>
      </c>
      <c r="J951" s="1">
        <v>202</v>
      </c>
      <c r="K951" s="1" t="s">
        <v>1352</v>
      </c>
      <c r="L951" s="1">
        <v>61001006003</v>
      </c>
      <c r="M951" s="1" t="s">
        <v>1361</v>
      </c>
      <c r="N951" s="8">
        <v>2010</v>
      </c>
      <c r="O951" s="8">
        <v>169.3</v>
      </c>
      <c r="P951" s="8" t="s">
        <v>4009</v>
      </c>
      <c r="Q9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1" s="8" t="s">
        <v>3967</v>
      </c>
      <c r="S951" s="8" t="s">
        <v>1641</v>
      </c>
      <c r="T951" s="8" t="s">
        <v>1382</v>
      </c>
      <c r="U951" s="18"/>
      <c r="V951" s="1" t="s">
        <v>2591</v>
      </c>
      <c r="W951" s="8" t="s">
        <v>2646</v>
      </c>
      <c r="X951" s="19" t="s">
        <v>2706</v>
      </c>
      <c r="AA951" s="20">
        <v>9119445.3300000001</v>
      </c>
      <c r="AB951" s="12">
        <f t="shared" si="14"/>
        <v>26725.06</v>
      </c>
      <c r="AC951" s="17">
        <f>ROUND(1.65586^(2*EXP(-((Таблица1[[#This Row],[Площадь, кв.м]]/200)^2))-1),4)</f>
        <v>0.98839999999999995</v>
      </c>
      <c r="AD9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51" s="21">
        <v>1</v>
      </c>
      <c r="AG9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26150.898799999999</v>
      </c>
      <c r="AH951" s="34">
        <f>ROUND(Таблица1[[#This Row],[УПКС]]*Таблица1[[#This Row],[Площадь, кв.м]],2)</f>
        <v>4427347.17</v>
      </c>
      <c r="AI951" s="14">
        <f>Таблица1[[#This Row],[Кадастровая стоимость, руб]]/Таблица1[[#This Row],[Действ. КС]]</f>
        <v>0.48548426025818392</v>
      </c>
      <c r="AJ951" s="20" t="s">
        <v>3996</v>
      </c>
      <c r="AK951" s="20" t="s">
        <v>3997</v>
      </c>
      <c r="AL951" s="20" t="s">
        <v>3998</v>
      </c>
      <c r="AM951" s="8" t="s">
        <v>3984</v>
      </c>
      <c r="AN951" s="8" t="s">
        <v>4036</v>
      </c>
      <c r="AO951" s="46" t="s">
        <v>4013</v>
      </c>
    </row>
    <row r="952" spans="1:41" x14ac:dyDescent="0.25">
      <c r="A952" s="1" t="s">
        <v>1140</v>
      </c>
      <c r="B952" s="1" t="s">
        <v>21</v>
      </c>
      <c r="C952" s="1" t="s">
        <v>3981</v>
      </c>
      <c r="D952" s="1" t="s">
        <v>1283</v>
      </c>
      <c r="E952" s="16">
        <v>204002000000</v>
      </c>
      <c r="F952" s="16" t="s">
        <v>1005</v>
      </c>
      <c r="G952" s="8" t="s">
        <v>201</v>
      </c>
      <c r="H952" s="1">
        <v>2</v>
      </c>
      <c r="I952" s="1" t="s">
        <v>1351</v>
      </c>
      <c r="J952" s="1">
        <v>202</v>
      </c>
      <c r="K952" s="1" t="s">
        <v>1352</v>
      </c>
      <c r="L952" s="1">
        <v>61001002002</v>
      </c>
      <c r="M952" s="1" t="s">
        <v>1365</v>
      </c>
      <c r="N952" s="8">
        <v>2012</v>
      </c>
      <c r="O952" s="8">
        <v>150.1</v>
      </c>
      <c r="P952" s="8" t="s">
        <v>4009</v>
      </c>
      <c r="Q9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2" s="8" t="s">
        <v>3967</v>
      </c>
      <c r="S952" s="8" t="s">
        <v>2449</v>
      </c>
      <c r="T952" s="8" t="s">
        <v>1382</v>
      </c>
      <c r="U952" s="18"/>
      <c r="V952" s="1" t="s">
        <v>2591</v>
      </c>
      <c r="W952" s="8" t="s">
        <v>2646</v>
      </c>
      <c r="X952" s="19" t="s">
        <v>2698</v>
      </c>
      <c r="AA952" s="20">
        <v>1931412.93</v>
      </c>
      <c r="AB952" s="12">
        <f t="shared" si="14"/>
        <v>26725.06</v>
      </c>
      <c r="AC952" s="17">
        <f>ROUND(1.65586^(2*EXP(-((Таблица1[[#This Row],[Площадь, кв.м]]/200)^2))-1),4)</f>
        <v>1.0725</v>
      </c>
      <c r="AD9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52" s="21">
        <v>1</v>
      </c>
      <c r="AG9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28662.626899999999</v>
      </c>
      <c r="AH952" s="34">
        <f>ROUND(Таблица1[[#This Row],[УПКС]]*Таблица1[[#This Row],[Площадь, кв.м]],2)</f>
        <v>4302260.3</v>
      </c>
      <c r="AI952" s="14">
        <f>Таблица1[[#This Row],[Кадастровая стоимость, руб]]/Таблица1[[#This Row],[Действ. КС]]</f>
        <v>2.2275196739000811</v>
      </c>
      <c r="AJ952" s="20" t="s">
        <v>3996</v>
      </c>
      <c r="AK952" s="20" t="s">
        <v>3997</v>
      </c>
      <c r="AL952" s="20" t="s">
        <v>3998</v>
      </c>
      <c r="AM952" s="8" t="s">
        <v>3984</v>
      </c>
      <c r="AN952" s="8" t="s">
        <v>4036</v>
      </c>
      <c r="AO952" s="46" t="s">
        <v>4013</v>
      </c>
    </row>
    <row r="953" spans="1:41" x14ac:dyDescent="0.25">
      <c r="A953" s="1" t="s">
        <v>1016</v>
      </c>
      <c r="B953" s="1" t="s">
        <v>17</v>
      </c>
      <c r="C953" s="1" t="s">
        <v>3981</v>
      </c>
      <c r="D953" s="1" t="s">
        <v>1283</v>
      </c>
      <c r="E953" s="16">
        <v>204002000000</v>
      </c>
      <c r="F953" s="16" t="s">
        <v>1005</v>
      </c>
      <c r="G953" s="8" t="s">
        <v>201</v>
      </c>
      <c r="H953" s="1">
        <v>2</v>
      </c>
      <c r="I953" s="1" t="s">
        <v>1351</v>
      </c>
      <c r="J953" s="1">
        <v>202</v>
      </c>
      <c r="K953" s="1" t="s">
        <v>1352</v>
      </c>
      <c r="L953" s="1">
        <v>61001002001</v>
      </c>
      <c r="M953" s="1" t="s">
        <v>1363</v>
      </c>
      <c r="N953" s="8">
        <v>1997</v>
      </c>
      <c r="O953" s="8">
        <v>146.80000000000001</v>
      </c>
      <c r="P953" s="8" t="s">
        <v>4009</v>
      </c>
      <c r="Q9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3" s="8" t="s">
        <v>3967</v>
      </c>
      <c r="S953" s="8" t="s">
        <v>2333</v>
      </c>
      <c r="T953" s="8" t="s">
        <v>1382</v>
      </c>
      <c r="V953" s="1" t="s">
        <v>2591</v>
      </c>
      <c r="W953" s="8" t="s">
        <v>2646</v>
      </c>
      <c r="X953" s="19" t="s">
        <v>2691</v>
      </c>
      <c r="AA953" s="20">
        <v>2204100.62</v>
      </c>
      <c r="AB953" s="12">
        <f t="shared" si="14"/>
        <v>26725.06</v>
      </c>
      <c r="AC953" s="17">
        <f>ROUND(1.65586^(2*EXP(-((Таблица1[[#This Row],[Площадь, кв.м]]/200)^2))-1),4)</f>
        <v>1.0878000000000001</v>
      </c>
      <c r="AD9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953" s="21">
        <v>1</v>
      </c>
      <c r="AG9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26164.368200000001</v>
      </c>
      <c r="AH953" s="34">
        <f>ROUND(Таблица1[[#This Row],[УПКС]]*Таблица1[[#This Row],[Площадь, кв.м]],2)</f>
        <v>3840929.25</v>
      </c>
      <c r="AI953" s="14">
        <f>Таблица1[[#This Row],[Кадастровая стоимость, руб]]/Таблица1[[#This Row],[Действ. КС]]</f>
        <v>1.7426288142870718</v>
      </c>
      <c r="AJ953" s="20" t="s">
        <v>3996</v>
      </c>
      <c r="AK953" s="20" t="s">
        <v>3997</v>
      </c>
      <c r="AL953" s="20" t="s">
        <v>3998</v>
      </c>
      <c r="AM953" s="8" t="s">
        <v>3984</v>
      </c>
      <c r="AN953" s="8" t="s">
        <v>4036</v>
      </c>
      <c r="AO953" s="46" t="s">
        <v>4013</v>
      </c>
    </row>
    <row r="954" spans="1:41" x14ac:dyDescent="0.25">
      <c r="A954" s="1" t="s">
        <v>582</v>
      </c>
      <c r="B954" s="1" t="s">
        <v>56</v>
      </c>
      <c r="C954" s="1" t="s">
        <v>3981</v>
      </c>
      <c r="D954" s="1" t="s">
        <v>1283</v>
      </c>
      <c r="E954" s="16">
        <v>204002000000</v>
      </c>
      <c r="F954" s="16" t="s">
        <v>1005</v>
      </c>
      <c r="G954" s="8" t="s">
        <v>201</v>
      </c>
      <c r="H954" s="1">
        <v>2</v>
      </c>
      <c r="I954" s="1" t="s">
        <v>1351</v>
      </c>
      <c r="J954" s="1">
        <v>202</v>
      </c>
      <c r="K954" s="1" t="s">
        <v>1352</v>
      </c>
      <c r="L954" s="1">
        <v>61001002001</v>
      </c>
      <c r="M954" s="1" t="s">
        <v>1363</v>
      </c>
      <c r="N954" s="8">
        <v>1993</v>
      </c>
      <c r="O954" s="8">
        <v>50</v>
      </c>
      <c r="P954" s="8" t="s">
        <v>4009</v>
      </c>
      <c r="Q9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4" s="8" t="s">
        <v>3914</v>
      </c>
      <c r="S954" s="8" t="s">
        <v>1917</v>
      </c>
      <c r="T954" s="8" t="s">
        <v>1382</v>
      </c>
      <c r="V954" s="1" t="s">
        <v>2591</v>
      </c>
      <c r="W954" s="8" t="s">
        <v>2606</v>
      </c>
      <c r="X954" s="19" t="s">
        <v>2758</v>
      </c>
      <c r="AA954" s="20">
        <v>1896031.5</v>
      </c>
      <c r="AB954" s="12">
        <f t="shared" si="14"/>
        <v>26725.06</v>
      </c>
      <c r="AC954" s="17">
        <f>ROUND(1.65586^(2*EXP(-((Таблица1[[#This Row],[Площадь, кв.м]]/200)^2))-1),4)</f>
        <v>1.5577000000000001</v>
      </c>
      <c r="AD9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954" s="21">
        <v>1</v>
      </c>
      <c r="AG9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35385.182099999998</v>
      </c>
      <c r="AH954" s="34">
        <f>ROUND(Таблица1[[#This Row],[УПКС]]*Таблица1[[#This Row],[Площадь, кв.м]],2)</f>
        <v>1769259.11</v>
      </c>
      <c r="AI954" s="14">
        <f>Таблица1[[#This Row],[Кадастровая стоимость, руб]]/Таблица1[[#This Row],[Действ. КС]]</f>
        <v>0.93313803594507794</v>
      </c>
      <c r="AJ954" s="20" t="s">
        <v>3996</v>
      </c>
      <c r="AK954" s="20" t="s">
        <v>3997</v>
      </c>
      <c r="AL954" s="20" t="s">
        <v>3998</v>
      </c>
      <c r="AM954" s="8" t="s">
        <v>3984</v>
      </c>
      <c r="AN954" s="8" t="s">
        <v>4036</v>
      </c>
      <c r="AO954" s="46" t="s">
        <v>4013</v>
      </c>
    </row>
    <row r="955" spans="1:41" x14ac:dyDescent="0.25">
      <c r="A955" s="1" t="s">
        <v>149</v>
      </c>
      <c r="B955" s="1" t="s">
        <v>56</v>
      </c>
      <c r="C955" s="1" t="s">
        <v>3981</v>
      </c>
      <c r="D955" s="1" t="s">
        <v>1283</v>
      </c>
      <c r="E955" s="16">
        <v>204002000000</v>
      </c>
      <c r="F955" s="16" t="s">
        <v>1005</v>
      </c>
      <c r="G955" s="8" t="s">
        <v>201</v>
      </c>
      <c r="H955" s="1">
        <v>2</v>
      </c>
      <c r="I955" s="1" t="s">
        <v>1351</v>
      </c>
      <c r="J955" s="1">
        <v>202</v>
      </c>
      <c r="K955" s="1" t="s">
        <v>1352</v>
      </c>
      <c r="L955" s="1">
        <v>61001006003</v>
      </c>
      <c r="M955" s="1" t="s">
        <v>1361</v>
      </c>
      <c r="N955" s="8">
        <v>1996</v>
      </c>
      <c r="O955" s="8">
        <v>86</v>
      </c>
      <c r="P955" s="8" t="s">
        <v>4009</v>
      </c>
      <c r="Q9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5" s="8" t="s">
        <v>3914</v>
      </c>
      <c r="S955" s="8" t="s">
        <v>1506</v>
      </c>
      <c r="T955" s="8" t="s">
        <v>1382</v>
      </c>
      <c r="V955" s="1" t="s">
        <v>2591</v>
      </c>
      <c r="W955" s="8" t="s">
        <v>2606</v>
      </c>
      <c r="X955" s="19" t="s">
        <v>2688</v>
      </c>
      <c r="AA955" s="20">
        <v>2834919.48</v>
      </c>
      <c r="AB955" s="12">
        <f t="shared" si="14"/>
        <v>26725.06</v>
      </c>
      <c r="AC955" s="17">
        <f>ROUND(1.65586^(2*EXP(-((Таблица1[[#This Row],[Площадь, кв.м]]/200)^2))-1),4)</f>
        <v>1.3966000000000001</v>
      </c>
      <c r="AD9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955" s="21">
        <v>1</v>
      </c>
      <c r="AG9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33218.554700000001</v>
      </c>
      <c r="AH955" s="34">
        <f>ROUND(Таблица1[[#This Row],[УПКС]]*Таблица1[[#This Row],[Площадь, кв.м]],2)</f>
        <v>2856795.7</v>
      </c>
      <c r="AI955" s="14">
        <f>Таблица1[[#This Row],[Кадастровая стоимость, руб]]/Таблица1[[#This Row],[Действ. КС]]</f>
        <v>1.0077166988883932</v>
      </c>
      <c r="AJ955" s="20" t="s">
        <v>3996</v>
      </c>
      <c r="AK955" s="20" t="s">
        <v>3997</v>
      </c>
      <c r="AL955" s="20" t="s">
        <v>3998</v>
      </c>
      <c r="AM955" s="8" t="s">
        <v>3984</v>
      </c>
      <c r="AN955" s="8" t="s">
        <v>4036</v>
      </c>
      <c r="AO955" s="46" t="s">
        <v>4013</v>
      </c>
    </row>
    <row r="956" spans="1:41" x14ac:dyDescent="0.25">
      <c r="A956" s="1" t="s">
        <v>182</v>
      </c>
      <c r="B956" s="1" t="s">
        <v>17</v>
      </c>
      <c r="C956" s="1" t="s">
        <v>3981</v>
      </c>
      <c r="D956" s="1" t="s">
        <v>1283</v>
      </c>
      <c r="E956" s="16">
        <v>204002000000</v>
      </c>
      <c r="F956" s="16" t="s">
        <v>1005</v>
      </c>
      <c r="G956" s="8" t="s">
        <v>201</v>
      </c>
      <c r="H956" s="1">
        <v>2</v>
      </c>
      <c r="I956" s="1" t="s">
        <v>1351</v>
      </c>
      <c r="J956" s="1">
        <v>202</v>
      </c>
      <c r="K956" s="1" t="s">
        <v>1352</v>
      </c>
      <c r="L956" s="1">
        <v>61001006003</v>
      </c>
      <c r="M956" s="1" t="s">
        <v>1361</v>
      </c>
      <c r="N956" s="8">
        <v>1995</v>
      </c>
      <c r="O956" s="8">
        <v>108.9</v>
      </c>
      <c r="P956" s="8" t="s">
        <v>4009</v>
      </c>
      <c r="Q9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6" s="8" t="s">
        <v>3966</v>
      </c>
      <c r="S956" s="8" t="s">
        <v>1537</v>
      </c>
      <c r="T956" s="8" t="s">
        <v>1382</v>
      </c>
      <c r="V956" s="1" t="s">
        <v>2591</v>
      </c>
      <c r="W956" s="8" t="s">
        <v>2634</v>
      </c>
      <c r="X956" s="19" t="s">
        <v>2761</v>
      </c>
      <c r="AA956" s="20">
        <v>5734463.4400000004</v>
      </c>
      <c r="AB956" s="12">
        <f t="shared" si="14"/>
        <v>26725.06</v>
      </c>
      <c r="AC956" s="17">
        <f>ROUND(1.65586^(2*EXP(-((Таблица1[[#This Row],[Площадь, кв.м]]/200)^2))-1),4)</f>
        <v>1.2783</v>
      </c>
      <c r="AD9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0.87</v>
      </c>
      <c r="AF956" s="21">
        <v>1</v>
      </c>
      <c r="AG9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29721.500499999998</v>
      </c>
      <c r="AH956" s="34">
        <f>ROUND(Таблица1[[#This Row],[УПКС]]*Таблица1[[#This Row],[Площадь, кв.м]],2)</f>
        <v>3236671.4</v>
      </c>
      <c r="AI956" s="14">
        <f>Таблица1[[#This Row],[Кадастровая стоимость, руб]]/Таблица1[[#This Row],[Действ. КС]]</f>
        <v>0.56442445467923319</v>
      </c>
      <c r="AJ956" s="20" t="s">
        <v>3996</v>
      </c>
      <c r="AK956" s="20" t="s">
        <v>3997</v>
      </c>
      <c r="AL956" s="20" t="s">
        <v>3998</v>
      </c>
      <c r="AM956" s="8" t="s">
        <v>3984</v>
      </c>
      <c r="AN956" s="8" t="s">
        <v>4036</v>
      </c>
      <c r="AO956" s="46" t="s">
        <v>4013</v>
      </c>
    </row>
    <row r="957" spans="1:41" x14ac:dyDescent="0.25">
      <c r="A957" s="1" t="s">
        <v>1213</v>
      </c>
      <c r="B957" s="1" t="s">
        <v>21</v>
      </c>
      <c r="C957" s="1" t="s">
        <v>3981</v>
      </c>
      <c r="D957" s="1" t="s">
        <v>1327</v>
      </c>
      <c r="E957" s="16">
        <v>204002000000</v>
      </c>
      <c r="F957" s="16" t="s">
        <v>1005</v>
      </c>
      <c r="G957" s="8" t="s">
        <v>201</v>
      </c>
      <c r="H957" s="1">
        <v>2</v>
      </c>
      <c r="I957" s="1" t="s">
        <v>1351</v>
      </c>
      <c r="J957" s="1">
        <v>202</v>
      </c>
      <c r="K957" s="1" t="s">
        <v>1352</v>
      </c>
      <c r="L957" s="1">
        <v>61001005000</v>
      </c>
      <c r="M957" s="1" t="s">
        <v>1358</v>
      </c>
      <c r="N957" s="8">
        <v>2012</v>
      </c>
      <c r="O957" s="8">
        <v>217.3</v>
      </c>
      <c r="P957" s="8" t="s">
        <v>4009</v>
      </c>
      <c r="Q9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7" s="8" t="s">
        <v>3930</v>
      </c>
      <c r="S957" s="8" t="s">
        <v>2518</v>
      </c>
      <c r="T957" s="8" t="s">
        <v>2469</v>
      </c>
      <c r="U957" s="18" t="s">
        <v>2602</v>
      </c>
      <c r="V957" s="1" t="s">
        <v>2602</v>
      </c>
      <c r="W957" s="8" t="s">
        <v>2648</v>
      </c>
      <c r="X957" s="19" t="s">
        <v>2691</v>
      </c>
      <c r="AA957" s="20">
        <v>2796668.18</v>
      </c>
      <c r="AB957" s="12">
        <f t="shared" si="14"/>
        <v>26725.06</v>
      </c>
      <c r="AC957" s="17">
        <f>ROUND(1.65586^(2*EXP(-((Таблица1[[#This Row],[Площадь, кв.м]]/200)^2))-1),4)</f>
        <v>0.82320000000000004</v>
      </c>
      <c r="AD9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57" s="21">
        <v>1</v>
      </c>
      <c r="AG9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22000.0694</v>
      </c>
      <c r="AH957" s="34">
        <f>ROUND(Таблица1[[#This Row],[УПКС]]*Таблица1[[#This Row],[Площадь, кв.м]],2)</f>
        <v>4780615.08</v>
      </c>
      <c r="AI957" s="14">
        <f>Таблица1[[#This Row],[Кадастровая стоимость, руб]]/Таблица1[[#This Row],[Действ. КС]]</f>
        <v>1.7093966006364043</v>
      </c>
      <c r="AJ957" s="20" t="s">
        <v>3996</v>
      </c>
      <c r="AK957" s="20" t="s">
        <v>3997</v>
      </c>
      <c r="AL957" s="20" t="s">
        <v>3998</v>
      </c>
      <c r="AM957" s="8" t="s">
        <v>3984</v>
      </c>
      <c r="AN957" s="8" t="s">
        <v>4036</v>
      </c>
      <c r="AO957" s="46" t="s">
        <v>4013</v>
      </c>
    </row>
    <row r="958" spans="1:41" x14ac:dyDescent="0.25">
      <c r="A958" s="1" t="s">
        <v>549</v>
      </c>
      <c r="B958" s="1" t="s">
        <v>21</v>
      </c>
      <c r="C958" s="1" t="s">
        <v>3981</v>
      </c>
      <c r="D958" s="1" t="s">
        <v>1283</v>
      </c>
      <c r="E958" s="16">
        <v>204002000000</v>
      </c>
      <c r="F958" s="16" t="s">
        <v>1005</v>
      </c>
      <c r="G958" s="8" t="s">
        <v>201</v>
      </c>
      <c r="H958" s="1">
        <v>2</v>
      </c>
      <c r="I958" s="1" t="s">
        <v>1351</v>
      </c>
      <c r="J958" s="1">
        <v>202</v>
      </c>
      <c r="K958" s="1" t="s">
        <v>1352</v>
      </c>
      <c r="L958" s="1">
        <v>61001002001</v>
      </c>
      <c r="M958" s="1" t="s">
        <v>1363</v>
      </c>
      <c r="N958" s="8">
        <v>2009</v>
      </c>
      <c r="O958" s="8">
        <v>43.6</v>
      </c>
      <c r="P958" s="8" t="s">
        <v>4009</v>
      </c>
      <c r="Q9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8" s="8" t="s">
        <v>3913</v>
      </c>
      <c r="S958" s="8" t="s">
        <v>1887</v>
      </c>
      <c r="T958" s="8" t="s">
        <v>1382</v>
      </c>
      <c r="V958" s="1" t="s">
        <v>2591</v>
      </c>
      <c r="W958" s="8" t="s">
        <v>2624</v>
      </c>
      <c r="X958" s="19" t="s">
        <v>2712</v>
      </c>
      <c r="AA958" s="20">
        <v>1126111.9099999999</v>
      </c>
      <c r="AB958" s="12">
        <f t="shared" si="14"/>
        <v>26725.06</v>
      </c>
      <c r="AC958" s="17">
        <f>ROUND(1.65586^(2*EXP(-((Таблица1[[#This Row],[Площадь, кв.м]]/200)^2))-1),4)</f>
        <v>1.5801000000000001</v>
      </c>
      <c r="AD9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58" s="21">
        <v>1</v>
      </c>
      <c r="AG9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41805.984600000003</v>
      </c>
      <c r="AH958" s="34">
        <f>ROUND(Таблица1[[#This Row],[УПКС]]*Таблица1[[#This Row],[Площадь, кв.м]],2)</f>
        <v>1822740.93</v>
      </c>
      <c r="AI958" s="14">
        <f>Таблица1[[#This Row],[Кадастровая стоимость, руб]]/Таблица1[[#This Row],[Действ. КС]]</f>
        <v>1.6186143790984326</v>
      </c>
      <c r="AJ958" s="20" t="s">
        <v>3996</v>
      </c>
      <c r="AK958" s="20" t="s">
        <v>3997</v>
      </c>
      <c r="AL958" s="20" t="s">
        <v>3998</v>
      </c>
      <c r="AM958" s="8" t="s">
        <v>3984</v>
      </c>
      <c r="AN958" s="8" t="s">
        <v>4036</v>
      </c>
      <c r="AO958" s="46" t="s">
        <v>4013</v>
      </c>
    </row>
    <row r="959" spans="1:41" x14ac:dyDescent="0.25">
      <c r="A959" s="1" t="s">
        <v>1099</v>
      </c>
      <c r="B959" s="1" t="s">
        <v>21</v>
      </c>
      <c r="C959" s="1" t="s">
        <v>3981</v>
      </c>
      <c r="D959" s="1" t="s">
        <v>1283</v>
      </c>
      <c r="E959" s="16">
        <v>204002000000</v>
      </c>
      <c r="F959" s="16" t="s">
        <v>1005</v>
      </c>
      <c r="G959" s="8" t="s">
        <v>201</v>
      </c>
      <c r="H959" s="1">
        <v>2</v>
      </c>
      <c r="I959" s="1" t="s">
        <v>1351</v>
      </c>
      <c r="J959" s="1">
        <v>202</v>
      </c>
      <c r="K959" s="1" t="s">
        <v>1352</v>
      </c>
      <c r="L959" s="1">
        <v>61001002002</v>
      </c>
      <c r="M959" s="1" t="s">
        <v>1365</v>
      </c>
      <c r="N959" s="8">
        <v>1989</v>
      </c>
      <c r="O959" s="8">
        <v>23.5</v>
      </c>
      <c r="P959" s="8" t="s">
        <v>4009</v>
      </c>
      <c r="Q9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59" s="8" t="s">
        <v>3913</v>
      </c>
      <c r="S959" s="8" t="s">
        <v>2411</v>
      </c>
      <c r="T959" s="8" t="s">
        <v>1382</v>
      </c>
      <c r="V959" s="1" t="s">
        <v>2591</v>
      </c>
      <c r="W959" s="8" t="s">
        <v>2624</v>
      </c>
      <c r="X959" s="19" t="s">
        <v>2738</v>
      </c>
      <c r="AA959" s="20">
        <v>179250.52</v>
      </c>
      <c r="AB959" s="12">
        <f t="shared" si="14"/>
        <v>26725.06</v>
      </c>
      <c r="AC959" s="17">
        <f>ROUND(1.65586^(2*EXP(-((Таблица1[[#This Row],[Площадь, кв.м]]/200)^2))-1),4)</f>
        <v>1.6331</v>
      </c>
      <c r="AD9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0.79</v>
      </c>
      <c r="AF959" s="21">
        <v>1</v>
      </c>
      <c r="AG9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34479.309399999998</v>
      </c>
      <c r="AH959" s="34">
        <f>ROUND(Таблица1[[#This Row],[УПКС]]*Таблица1[[#This Row],[Площадь, кв.м]],2)</f>
        <v>810263.77</v>
      </c>
      <c r="AI959" s="14">
        <f>Таблица1[[#This Row],[Кадастровая стоимость, руб]]/Таблица1[[#This Row],[Действ. КС]]</f>
        <v>4.5202868588609952</v>
      </c>
      <c r="AJ959" s="20" t="s">
        <v>3996</v>
      </c>
      <c r="AK959" s="20" t="s">
        <v>3997</v>
      </c>
      <c r="AL959" s="20" t="s">
        <v>3998</v>
      </c>
      <c r="AM959" s="8" t="s">
        <v>3984</v>
      </c>
      <c r="AN959" s="8" t="s">
        <v>4036</v>
      </c>
      <c r="AO959" s="46" t="s">
        <v>4013</v>
      </c>
    </row>
    <row r="960" spans="1:41" x14ac:dyDescent="0.25">
      <c r="A960" s="1" t="s">
        <v>949</v>
      </c>
      <c r="B960" s="1" t="s">
        <v>17</v>
      </c>
      <c r="C960" s="1" t="s">
        <v>3981</v>
      </c>
      <c r="D960" s="1" t="s">
        <v>1283</v>
      </c>
      <c r="E960" s="16">
        <v>204002000000</v>
      </c>
      <c r="F960" s="16" t="s">
        <v>1005</v>
      </c>
      <c r="G960" s="8" t="s">
        <v>201</v>
      </c>
      <c r="H960" s="1">
        <v>2</v>
      </c>
      <c r="I960" s="1" t="s">
        <v>1351</v>
      </c>
      <c r="J960" s="1">
        <v>202</v>
      </c>
      <c r="K960" s="1" t="s">
        <v>1352</v>
      </c>
      <c r="L960" s="1">
        <v>61001002001</v>
      </c>
      <c r="M960" s="1" t="s">
        <v>1363</v>
      </c>
      <c r="N960" s="8">
        <v>2011</v>
      </c>
      <c r="O960" s="8">
        <v>115.3</v>
      </c>
      <c r="P960" s="8" t="s">
        <v>4009</v>
      </c>
      <c r="Q9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0" s="8" t="s">
        <v>3913</v>
      </c>
      <c r="S960" s="8" t="s">
        <v>2268</v>
      </c>
      <c r="T960" s="8" t="s">
        <v>1382</v>
      </c>
      <c r="V960" s="1" t="s">
        <v>2591</v>
      </c>
      <c r="W960" s="8" t="s">
        <v>2624</v>
      </c>
      <c r="X960" s="19" t="s">
        <v>2808</v>
      </c>
      <c r="AA960" s="20">
        <v>2700593.8</v>
      </c>
      <c r="AB960" s="12">
        <f t="shared" si="14"/>
        <v>26725.06</v>
      </c>
      <c r="AC960" s="17">
        <f>ROUND(1.65586^(2*EXP(-((Таблица1[[#This Row],[Площадь, кв.м]]/200)^2))-1),4)</f>
        <v>1.2450000000000001</v>
      </c>
      <c r="AD9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60" s="21">
        <v>1</v>
      </c>
      <c r="AG9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33272.699699999997</v>
      </c>
      <c r="AH960" s="34">
        <f>ROUND(Таблица1[[#This Row],[УПКС]]*Таблица1[[#This Row],[Площадь, кв.м]],2)</f>
        <v>3836342.28</v>
      </c>
      <c r="AI960" s="14">
        <f>Таблица1[[#This Row],[Кадастровая стоимость, руб]]/Таблица1[[#This Row],[Действ. КС]]</f>
        <v>1.4205550942166867</v>
      </c>
      <c r="AJ960" s="20" t="s">
        <v>3996</v>
      </c>
      <c r="AK960" s="20" t="s">
        <v>3997</v>
      </c>
      <c r="AL960" s="20" t="s">
        <v>3998</v>
      </c>
      <c r="AM960" s="8" t="s">
        <v>3984</v>
      </c>
      <c r="AN960" s="8" t="s">
        <v>4036</v>
      </c>
      <c r="AO960" s="46" t="s">
        <v>4013</v>
      </c>
    </row>
    <row r="961" spans="1:41" x14ac:dyDescent="0.25">
      <c r="A961" s="1" t="s">
        <v>314</v>
      </c>
      <c r="B961" s="1" t="s">
        <v>21</v>
      </c>
      <c r="C961" s="1" t="s">
        <v>3981</v>
      </c>
      <c r="D961" s="1" t="s">
        <v>1283</v>
      </c>
      <c r="E961" s="16">
        <v>204002000000</v>
      </c>
      <c r="F961" s="16" t="s">
        <v>1005</v>
      </c>
      <c r="G961" s="8" t="s">
        <v>201</v>
      </c>
      <c r="H961" s="1">
        <v>2</v>
      </c>
      <c r="I961" s="1" t="s">
        <v>1351</v>
      </c>
      <c r="J961" s="1">
        <v>202</v>
      </c>
      <c r="K961" s="1" t="s">
        <v>1352</v>
      </c>
      <c r="L961" s="1">
        <v>61001006003</v>
      </c>
      <c r="M961" s="1" t="s">
        <v>1361</v>
      </c>
      <c r="N961" s="8">
        <v>2011</v>
      </c>
      <c r="O961" s="8">
        <v>180.9</v>
      </c>
      <c r="P961" s="8" t="s">
        <v>4009</v>
      </c>
      <c r="Q9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1" s="8" t="s">
        <v>3968</v>
      </c>
      <c r="S961" s="8" t="s">
        <v>1661</v>
      </c>
      <c r="T961" s="8" t="s">
        <v>1382</v>
      </c>
      <c r="V961" s="1" t="s">
        <v>2591</v>
      </c>
      <c r="W961" s="8" t="s">
        <v>2633</v>
      </c>
      <c r="X961" s="19" t="s">
        <v>2737</v>
      </c>
      <c r="AA961" s="20">
        <v>9864586.0700000003</v>
      </c>
      <c r="AB961" s="12">
        <f t="shared" si="14"/>
        <v>26725.06</v>
      </c>
      <c r="AC961" s="17">
        <f>ROUND(1.65586^(2*EXP(-((Таблица1[[#This Row],[Площадь, кв.м]]/200)^2))-1),4)</f>
        <v>0.9425</v>
      </c>
      <c r="AD9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61" s="21">
        <v>1</v>
      </c>
      <c r="AG9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25188.3691</v>
      </c>
      <c r="AH961" s="34">
        <f>ROUND(Таблица1[[#This Row],[УПКС]]*Таблица1[[#This Row],[Площадь, кв.м]],2)</f>
        <v>4556575.97</v>
      </c>
      <c r="AI961" s="14">
        <f>Таблица1[[#This Row],[Кадастровая стоимость, руб]]/Таблица1[[#This Row],[Действ. КС]]</f>
        <v>0.4619125361840955</v>
      </c>
      <c r="AJ961" s="20" t="s">
        <v>3996</v>
      </c>
      <c r="AK961" s="20" t="s">
        <v>3997</v>
      </c>
      <c r="AL961" s="20" t="s">
        <v>3998</v>
      </c>
      <c r="AM961" s="8" t="s">
        <v>3984</v>
      </c>
      <c r="AN961" s="8" t="s">
        <v>4036</v>
      </c>
      <c r="AO961" s="46" t="s">
        <v>4013</v>
      </c>
    </row>
    <row r="962" spans="1:41" x14ac:dyDescent="0.25">
      <c r="A962" s="1" t="s">
        <v>230</v>
      </c>
      <c r="B962" s="1" t="s">
        <v>21</v>
      </c>
      <c r="C962" s="1" t="s">
        <v>3981</v>
      </c>
      <c r="D962" s="1" t="s">
        <v>1283</v>
      </c>
      <c r="E962" s="16">
        <v>204002000000</v>
      </c>
      <c r="F962" s="16" t="s">
        <v>1005</v>
      </c>
      <c r="G962" s="8" t="s">
        <v>201</v>
      </c>
      <c r="H962" s="1">
        <v>2</v>
      </c>
      <c r="I962" s="1" t="s">
        <v>1351</v>
      </c>
      <c r="J962" s="1">
        <v>202</v>
      </c>
      <c r="K962" s="1" t="s">
        <v>1352</v>
      </c>
      <c r="L962" s="1">
        <v>61001007002</v>
      </c>
      <c r="M962" s="1" t="s">
        <v>1370</v>
      </c>
      <c r="N962" s="8">
        <v>2009</v>
      </c>
      <c r="O962" s="8">
        <v>135.1</v>
      </c>
      <c r="P962" s="8" t="s">
        <v>4009</v>
      </c>
      <c r="Q9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2" s="8" t="s">
        <v>3968</v>
      </c>
      <c r="S962" s="8" t="s">
        <v>1581</v>
      </c>
      <c r="T962" s="8" t="s">
        <v>1382</v>
      </c>
      <c r="V962" s="1" t="s">
        <v>2591</v>
      </c>
      <c r="W962" s="8" t="s">
        <v>2633</v>
      </c>
      <c r="X962" s="19" t="s">
        <v>2710</v>
      </c>
      <c r="AA962" s="20">
        <v>8335718.7400000002</v>
      </c>
      <c r="AB962" s="12">
        <f t="shared" si="14"/>
        <v>26725.06</v>
      </c>
      <c r="AC962" s="17">
        <f>ROUND(1.65586^(2*EXP(-((Таблица1[[#This Row],[Площадь, кв.м]]/200)^2))-1),4)</f>
        <v>1.1443000000000001</v>
      </c>
      <c r="AD9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62" s="21">
        <v>1</v>
      </c>
      <c r="AG9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30275.671300000002</v>
      </c>
      <c r="AH962" s="34">
        <f>ROUND(Таблица1[[#This Row],[УПКС]]*Таблица1[[#This Row],[Площадь, кв.м]],2)</f>
        <v>4090243.19</v>
      </c>
      <c r="AI962" s="14">
        <f>Таблица1[[#This Row],[Кадастровая стоимость, руб]]/Таблица1[[#This Row],[Действ. КС]]</f>
        <v>0.4906887237416554</v>
      </c>
      <c r="AJ962" s="20" t="s">
        <v>3996</v>
      </c>
      <c r="AK962" s="20" t="s">
        <v>3997</v>
      </c>
      <c r="AL962" s="20" t="s">
        <v>3998</v>
      </c>
      <c r="AM962" s="8" t="s">
        <v>3984</v>
      </c>
      <c r="AN962" s="8" t="s">
        <v>4036</v>
      </c>
      <c r="AO962" s="46" t="s">
        <v>4013</v>
      </c>
    </row>
    <row r="963" spans="1:41" x14ac:dyDescent="0.25">
      <c r="A963" s="1" t="s">
        <v>1121</v>
      </c>
      <c r="B963" s="1" t="s">
        <v>17</v>
      </c>
      <c r="C963" s="1" t="s">
        <v>3981</v>
      </c>
      <c r="D963" s="1" t="s">
        <v>1283</v>
      </c>
      <c r="E963" s="16">
        <v>204002000000</v>
      </c>
      <c r="F963" s="16" t="s">
        <v>1005</v>
      </c>
      <c r="G963" s="8" t="s">
        <v>201</v>
      </c>
      <c r="H963" s="1">
        <v>2</v>
      </c>
      <c r="I963" s="1" t="s">
        <v>1351</v>
      </c>
      <c r="J963" s="1">
        <v>202</v>
      </c>
      <c r="K963" s="1" t="s">
        <v>1352</v>
      </c>
      <c r="L963" s="1">
        <v>61001002002</v>
      </c>
      <c r="M963" s="1" t="s">
        <v>1365</v>
      </c>
      <c r="N963" s="8">
        <v>1991</v>
      </c>
      <c r="O963" s="8">
        <v>60.5</v>
      </c>
      <c r="P963" s="8" t="s">
        <v>4009</v>
      </c>
      <c r="Q9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3" s="8" t="s">
        <v>3916</v>
      </c>
      <c r="S963" s="8" t="s">
        <v>2430</v>
      </c>
      <c r="T963" s="8" t="s">
        <v>1382</v>
      </c>
      <c r="V963" s="1" t="s">
        <v>2591</v>
      </c>
      <c r="W963" s="8" t="s">
        <v>2607</v>
      </c>
      <c r="X963" s="19" t="s">
        <v>2818</v>
      </c>
      <c r="AA963" s="20">
        <v>429890.83</v>
      </c>
      <c r="AB963" s="12">
        <f t="shared" ref="AB963:AB1026" si="15">26725.06</f>
        <v>26725.06</v>
      </c>
      <c r="AC963" s="17">
        <f>ROUND(1.65586^(2*EXP(-((Таблица1[[#This Row],[Площадь, кв.м]]/200)^2))-1),4)</f>
        <v>1.5161</v>
      </c>
      <c r="AD9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963" s="21">
        <v>1</v>
      </c>
      <c r="AG9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33224.648000000001</v>
      </c>
      <c r="AH963" s="34">
        <f>ROUND(Таблица1[[#This Row],[УПКС]]*Таблица1[[#This Row],[Площадь, кв.м]],2)</f>
        <v>2010091.2</v>
      </c>
      <c r="AI963" s="14">
        <f>Таблица1[[#This Row],[Кадастровая стоимость, руб]]/Таблица1[[#This Row],[Действ. КС]]</f>
        <v>4.6758178116988445</v>
      </c>
      <c r="AJ963" s="20" t="s">
        <v>3996</v>
      </c>
      <c r="AK963" s="20" t="s">
        <v>3997</v>
      </c>
      <c r="AL963" s="20" t="s">
        <v>3998</v>
      </c>
      <c r="AM963" s="8" t="s">
        <v>3984</v>
      </c>
      <c r="AN963" s="8" t="s">
        <v>4036</v>
      </c>
      <c r="AO963" s="46" t="s">
        <v>4013</v>
      </c>
    </row>
    <row r="964" spans="1:41" x14ac:dyDescent="0.25">
      <c r="A964" s="1" t="s">
        <v>235</v>
      </c>
      <c r="B964" s="1" t="s">
        <v>21</v>
      </c>
      <c r="C964" s="1" t="s">
        <v>3981</v>
      </c>
      <c r="D964" s="1" t="s">
        <v>1283</v>
      </c>
      <c r="E964" s="16">
        <v>204002000000</v>
      </c>
      <c r="F964" s="16" t="s">
        <v>1005</v>
      </c>
      <c r="G964" s="8" t="s">
        <v>201</v>
      </c>
      <c r="H964" s="1">
        <v>2</v>
      </c>
      <c r="I964" s="1" t="s">
        <v>1351</v>
      </c>
      <c r="J964" s="1">
        <v>202</v>
      </c>
      <c r="K964" s="1" t="s">
        <v>1352</v>
      </c>
      <c r="L964" s="1">
        <v>61001006003</v>
      </c>
      <c r="M964" s="1" t="s">
        <v>1361</v>
      </c>
      <c r="N964" s="8">
        <v>2005</v>
      </c>
      <c r="O964" s="8">
        <v>137.9</v>
      </c>
      <c r="P964" s="8" t="s">
        <v>4009</v>
      </c>
      <c r="Q9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4" s="8" t="s">
        <v>3966</v>
      </c>
      <c r="S964" s="8" t="s">
        <v>1586</v>
      </c>
      <c r="T964" s="8" t="s">
        <v>1382</v>
      </c>
      <c r="V964" s="1" t="s">
        <v>2591</v>
      </c>
      <c r="W964" s="8" t="s">
        <v>2634</v>
      </c>
      <c r="X964" s="19" t="s">
        <v>2737</v>
      </c>
      <c r="AA964" s="20">
        <v>8083055.7599999998</v>
      </c>
      <c r="AB964" s="12">
        <f t="shared" si="15"/>
        <v>26725.06</v>
      </c>
      <c r="AC964" s="17">
        <f>ROUND(1.65586^(2*EXP(-((Таблица1[[#This Row],[Площадь, кв.м]]/200)^2))-1),4)</f>
        <v>1.1305000000000001</v>
      </c>
      <c r="AD9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0.97</v>
      </c>
      <c r="AF964" s="21">
        <v>1</v>
      </c>
      <c r="AG9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29306.299900000002</v>
      </c>
      <c r="AH964" s="34">
        <f>ROUND(Таблица1[[#This Row],[УПКС]]*Таблица1[[#This Row],[Площадь, кв.м]],2)</f>
        <v>4041338.76</v>
      </c>
      <c r="AI964" s="14">
        <f>Таблица1[[#This Row],[Кадастровая стоимость, руб]]/Таблица1[[#This Row],[Действ. КС]]</f>
        <v>0.49997660290790819</v>
      </c>
      <c r="AJ964" s="20" t="s">
        <v>3996</v>
      </c>
      <c r="AK964" s="20" t="s">
        <v>3997</v>
      </c>
      <c r="AL964" s="20" t="s">
        <v>3998</v>
      </c>
      <c r="AM964" s="8" t="s">
        <v>3984</v>
      </c>
      <c r="AN964" s="8" t="s">
        <v>4036</v>
      </c>
      <c r="AO964" s="46" t="s">
        <v>4013</v>
      </c>
    </row>
    <row r="965" spans="1:41" x14ac:dyDescent="0.25">
      <c r="A965" s="1" t="s">
        <v>148</v>
      </c>
      <c r="B965" s="1" t="s">
        <v>8</v>
      </c>
      <c r="C965" s="1" t="s">
        <v>3981</v>
      </c>
      <c r="D965" s="1" t="s">
        <v>1283</v>
      </c>
      <c r="E965" s="16">
        <v>204002000000</v>
      </c>
      <c r="F965" s="16" t="s">
        <v>1005</v>
      </c>
      <c r="G965" s="8" t="s">
        <v>1341</v>
      </c>
      <c r="H965" s="1">
        <v>2</v>
      </c>
      <c r="I965" s="1" t="s">
        <v>1351</v>
      </c>
      <c r="J965" s="1">
        <v>202</v>
      </c>
      <c r="K965" s="1" t="s">
        <v>1352</v>
      </c>
      <c r="L965" s="1">
        <v>61001005000</v>
      </c>
      <c r="M965" s="1" t="s">
        <v>1358</v>
      </c>
      <c r="N965" s="8">
        <v>2012</v>
      </c>
      <c r="O965" s="8">
        <v>85.1</v>
      </c>
      <c r="P965" s="8" t="s">
        <v>4009</v>
      </c>
      <c r="Q96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5" s="8" t="s">
        <v>3916</v>
      </c>
      <c r="S965" s="8" t="s">
        <v>1505</v>
      </c>
      <c r="T965" s="8" t="s">
        <v>1382</v>
      </c>
      <c r="V965" s="1" t="s">
        <v>2591</v>
      </c>
      <c r="W965" s="8" t="s">
        <v>2607</v>
      </c>
      <c r="X965" s="19" t="s">
        <v>2748</v>
      </c>
      <c r="AA965" s="20">
        <v>2558488.9500000002</v>
      </c>
      <c r="AB965" s="12">
        <f t="shared" si="15"/>
        <v>26725.06</v>
      </c>
      <c r="AC965" s="17">
        <f>ROUND(1.65586^(2*EXP(-((Таблица1[[#This Row],[Площадь, кв.м]]/200)^2))-1),4)</f>
        <v>1.4011</v>
      </c>
      <c r="AD9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65" s="21">
        <v>1</v>
      </c>
      <c r="AG9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37444.481599999999</v>
      </c>
      <c r="AH965" s="34">
        <f>ROUND(Таблица1[[#This Row],[УПКС]]*Таблица1[[#This Row],[Площадь, кв.м]],2)</f>
        <v>3186525.38</v>
      </c>
      <c r="AI965" s="14">
        <f>Таблица1[[#This Row],[Кадастровая стоимость, руб]]/Таблица1[[#This Row],[Действ. КС]]</f>
        <v>1.2454716210519492</v>
      </c>
      <c r="AJ965" s="20" t="s">
        <v>3996</v>
      </c>
      <c r="AK965" s="20" t="s">
        <v>3997</v>
      </c>
      <c r="AL965" s="20" t="s">
        <v>3998</v>
      </c>
      <c r="AM965" s="8" t="s">
        <v>3984</v>
      </c>
      <c r="AN965" s="8" t="s">
        <v>4036</v>
      </c>
      <c r="AO965" s="46" t="s">
        <v>4013</v>
      </c>
    </row>
    <row r="966" spans="1:41" x14ac:dyDescent="0.25">
      <c r="A966" s="1" t="s">
        <v>948</v>
      </c>
      <c r="B966" s="1" t="s">
        <v>299</v>
      </c>
      <c r="C966" s="1" t="s">
        <v>3981</v>
      </c>
      <c r="D966" s="1" t="s">
        <v>1283</v>
      </c>
      <c r="E966" s="16">
        <v>204002000000</v>
      </c>
      <c r="F966" s="16" t="s">
        <v>1005</v>
      </c>
      <c r="G966" s="8" t="s">
        <v>201</v>
      </c>
      <c r="H966" s="1">
        <v>2</v>
      </c>
      <c r="I966" s="1" t="s">
        <v>1351</v>
      </c>
      <c r="J966" s="1">
        <v>202</v>
      </c>
      <c r="K966" s="1" t="s">
        <v>1352</v>
      </c>
      <c r="L966" s="1">
        <v>61001002001</v>
      </c>
      <c r="M966" s="1" t="s">
        <v>1363</v>
      </c>
      <c r="N966" s="8">
        <v>2012</v>
      </c>
      <c r="O966" s="8">
        <v>114.9</v>
      </c>
      <c r="P966" s="8" t="s">
        <v>4009</v>
      </c>
      <c r="Q96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6" s="8" t="s">
        <v>3924</v>
      </c>
      <c r="S966" s="8" t="s">
        <v>2267</v>
      </c>
      <c r="T966" s="8" t="s">
        <v>1382</v>
      </c>
      <c r="V966" s="1" t="s">
        <v>2591</v>
      </c>
      <c r="W966" s="8" t="s">
        <v>2635</v>
      </c>
      <c r="X966" s="19" t="s">
        <v>2707</v>
      </c>
      <c r="AA966" s="20">
        <v>3454411.05</v>
      </c>
      <c r="AB966" s="12">
        <f t="shared" si="15"/>
        <v>26725.06</v>
      </c>
      <c r="AC966" s="17">
        <f>ROUND(1.65586^(2*EXP(-((Таблица1[[#This Row],[Площадь, кв.м]]/200)^2))-1),4)</f>
        <v>1.2470000000000001</v>
      </c>
      <c r="AD9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66" s="21">
        <v>1</v>
      </c>
      <c r="AG9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33326.149799999999</v>
      </c>
      <c r="AH966" s="34">
        <f>ROUND(Таблица1[[#This Row],[УПКС]]*Таблица1[[#This Row],[Площадь, кв.м]],2)</f>
        <v>3829174.61</v>
      </c>
      <c r="AI966" s="14">
        <f>Таблица1[[#This Row],[Кадастровая стоимость, руб]]/Таблица1[[#This Row],[Действ. КС]]</f>
        <v>1.1084884093339153</v>
      </c>
      <c r="AJ966" s="20" t="s">
        <v>3996</v>
      </c>
      <c r="AK966" s="20" t="s">
        <v>3997</v>
      </c>
      <c r="AL966" s="20" t="s">
        <v>3998</v>
      </c>
      <c r="AM966" s="8" t="s">
        <v>3984</v>
      </c>
      <c r="AN966" s="8" t="s">
        <v>4036</v>
      </c>
      <c r="AO966" s="46" t="s">
        <v>4013</v>
      </c>
    </row>
    <row r="967" spans="1:41" x14ac:dyDescent="0.25">
      <c r="A967" s="1" t="s">
        <v>967</v>
      </c>
      <c r="B967" s="1" t="s">
        <v>17</v>
      </c>
      <c r="C967" s="1" t="s">
        <v>3981</v>
      </c>
      <c r="D967" s="1" t="s">
        <v>1283</v>
      </c>
      <c r="E967" s="16">
        <v>204002000000</v>
      </c>
      <c r="F967" s="16" t="s">
        <v>1005</v>
      </c>
      <c r="G967" s="8" t="s">
        <v>201</v>
      </c>
      <c r="H967" s="1">
        <v>2</v>
      </c>
      <c r="I967" s="1" t="s">
        <v>1351</v>
      </c>
      <c r="J967" s="1">
        <v>202</v>
      </c>
      <c r="K967" s="1" t="s">
        <v>1352</v>
      </c>
      <c r="L967" s="1">
        <v>61001002001</v>
      </c>
      <c r="M967" s="1" t="s">
        <v>1363</v>
      </c>
      <c r="N967" s="8">
        <v>2011</v>
      </c>
      <c r="O967" s="8">
        <v>121</v>
      </c>
      <c r="P967" s="8" t="s">
        <v>4009</v>
      </c>
      <c r="Q96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7" s="8" t="s">
        <v>3924</v>
      </c>
      <c r="S967" s="8" t="s">
        <v>2285</v>
      </c>
      <c r="T967" s="8" t="s">
        <v>1382</v>
      </c>
      <c r="V967" s="1" t="s">
        <v>2591</v>
      </c>
      <c r="W967" s="8" t="s">
        <v>2635</v>
      </c>
      <c r="X967" s="19" t="s">
        <v>2729</v>
      </c>
      <c r="AA967" s="20">
        <v>3637804.5</v>
      </c>
      <c r="AB967" s="12">
        <f t="shared" si="15"/>
        <v>26725.06</v>
      </c>
      <c r="AC967" s="17">
        <f>ROUND(1.65586^(2*EXP(-((Таблица1[[#This Row],[Площадь, кв.м]]/200)^2))-1),4)</f>
        <v>1.2155</v>
      </c>
      <c r="AD9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67" s="21">
        <v>1</v>
      </c>
      <c r="AG9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32484.310399999998</v>
      </c>
      <c r="AH967" s="34">
        <f>ROUND(Таблица1[[#This Row],[УПКС]]*Таблица1[[#This Row],[Площадь, кв.м]],2)</f>
        <v>3930601.56</v>
      </c>
      <c r="AI967" s="14">
        <f>Таблица1[[#This Row],[Кадастровая стоимость, руб]]/Таблица1[[#This Row],[Действ. КС]]</f>
        <v>1.0804872994136985</v>
      </c>
      <c r="AJ967" s="20" t="s">
        <v>3996</v>
      </c>
      <c r="AK967" s="20" t="s">
        <v>3997</v>
      </c>
      <c r="AL967" s="20" t="s">
        <v>3998</v>
      </c>
      <c r="AM967" s="8" t="s">
        <v>3984</v>
      </c>
      <c r="AN967" s="8" t="s">
        <v>4036</v>
      </c>
      <c r="AO967" s="46" t="s">
        <v>4013</v>
      </c>
    </row>
    <row r="968" spans="1:41" x14ac:dyDescent="0.25">
      <c r="A968" s="1" t="s">
        <v>920</v>
      </c>
      <c r="B968" s="1" t="s">
        <v>299</v>
      </c>
      <c r="C968" s="1" t="s">
        <v>3981</v>
      </c>
      <c r="D968" s="1" t="s">
        <v>1283</v>
      </c>
      <c r="E968" s="16">
        <v>204002000000</v>
      </c>
      <c r="F968" s="16" t="s">
        <v>1005</v>
      </c>
      <c r="G968" s="8" t="s">
        <v>201</v>
      </c>
      <c r="H968" s="1">
        <v>2</v>
      </c>
      <c r="I968" s="1" t="s">
        <v>1351</v>
      </c>
      <c r="J968" s="1">
        <v>202</v>
      </c>
      <c r="K968" s="1" t="s">
        <v>1352</v>
      </c>
      <c r="L968" s="1">
        <v>61001002001</v>
      </c>
      <c r="M968" s="1" t="s">
        <v>1363</v>
      </c>
      <c r="N968" s="8">
        <v>2011</v>
      </c>
      <c r="O968" s="8">
        <v>105.9</v>
      </c>
      <c r="P968" s="8" t="s">
        <v>4009</v>
      </c>
      <c r="Q9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8" s="8" t="s">
        <v>3924</v>
      </c>
      <c r="S968" s="8" t="s">
        <v>2239</v>
      </c>
      <c r="T968" s="8" t="s">
        <v>1382</v>
      </c>
      <c r="U968" s="18"/>
      <c r="V968" s="1" t="s">
        <v>2591</v>
      </c>
      <c r="W968" s="8" t="s">
        <v>2635</v>
      </c>
      <c r="X968" s="19" t="s">
        <v>2706</v>
      </c>
      <c r="AA968" s="20">
        <v>3183830.55</v>
      </c>
      <c r="AB968" s="12">
        <f t="shared" si="15"/>
        <v>26725.06</v>
      </c>
      <c r="AC968" s="17">
        <f>ROUND(1.65586^(2*EXP(-((Таблица1[[#This Row],[Площадь, кв.м]]/200)^2))-1),4)</f>
        <v>1.294</v>
      </c>
      <c r="AD9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68" s="21">
        <v>1</v>
      </c>
      <c r="AG9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34582.227599999998</v>
      </c>
      <c r="AH968" s="34">
        <f>ROUND(Таблица1[[#This Row],[УПКС]]*Таблица1[[#This Row],[Площадь, кв.м]],2)</f>
        <v>3662257.9</v>
      </c>
      <c r="AI968" s="14">
        <f>Таблица1[[#This Row],[Кадастровая стоимость, руб]]/Таблица1[[#This Row],[Действ. КС]]</f>
        <v>1.1502678432431024</v>
      </c>
      <c r="AJ968" s="20" t="s">
        <v>3996</v>
      </c>
      <c r="AK968" s="20" t="s">
        <v>3997</v>
      </c>
      <c r="AL968" s="20" t="s">
        <v>3998</v>
      </c>
      <c r="AM968" s="8" t="s">
        <v>3984</v>
      </c>
      <c r="AN968" s="8" t="s">
        <v>4036</v>
      </c>
      <c r="AO968" s="46" t="s">
        <v>4013</v>
      </c>
    </row>
    <row r="969" spans="1:41" x14ac:dyDescent="0.25">
      <c r="A969" s="1" t="s">
        <v>298</v>
      </c>
      <c r="B969" s="1" t="s">
        <v>299</v>
      </c>
      <c r="C969" s="1" t="s">
        <v>3981</v>
      </c>
      <c r="D969" s="1" t="s">
        <v>1283</v>
      </c>
      <c r="E969" s="16">
        <v>204002000000</v>
      </c>
      <c r="F969" s="16" t="s">
        <v>1005</v>
      </c>
      <c r="G969" s="8" t="s">
        <v>201</v>
      </c>
      <c r="H969" s="1">
        <v>2</v>
      </c>
      <c r="I969" s="1" t="s">
        <v>1351</v>
      </c>
      <c r="J969" s="1">
        <v>202</v>
      </c>
      <c r="K969" s="1" t="s">
        <v>1352</v>
      </c>
      <c r="L969" s="1">
        <v>61001005000</v>
      </c>
      <c r="M969" s="1" t="s">
        <v>1358</v>
      </c>
      <c r="N969" s="8">
        <v>2012</v>
      </c>
      <c r="O969" s="8">
        <v>170.2</v>
      </c>
      <c r="P969" s="8" t="s">
        <v>4009</v>
      </c>
      <c r="Q9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69" s="8" t="s">
        <v>3969</v>
      </c>
      <c r="S969" s="8" t="s">
        <v>1646</v>
      </c>
      <c r="T969" s="8" t="s">
        <v>1382</v>
      </c>
      <c r="V969" s="1" t="s">
        <v>2591</v>
      </c>
      <c r="W969" s="8" t="s">
        <v>2658</v>
      </c>
      <c r="X969" s="19" t="s">
        <v>2716</v>
      </c>
      <c r="AA969" s="20">
        <v>5116977.9000000004</v>
      </c>
      <c r="AB969" s="12">
        <f t="shared" si="15"/>
        <v>26725.06</v>
      </c>
      <c r="AC969" s="17">
        <f>ROUND(1.65586^(2*EXP(-((Таблица1[[#This Row],[Площадь, кв.м]]/200)^2))-1),4)</f>
        <v>0.98470000000000002</v>
      </c>
      <c r="AD9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69" s="21">
        <v>1</v>
      </c>
      <c r="AG9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26316.1666</v>
      </c>
      <c r="AH969" s="34">
        <f>ROUND(Таблица1[[#This Row],[УПКС]]*Таблица1[[#This Row],[Площадь, кв.м]],2)</f>
        <v>4479011.5599999996</v>
      </c>
      <c r="AI969" s="14">
        <f>Таблица1[[#This Row],[Кадастровая стоимость, руб]]/Таблица1[[#This Row],[Действ. КС]]</f>
        <v>0.87532360849164492</v>
      </c>
      <c r="AJ969" s="20" t="s">
        <v>3996</v>
      </c>
      <c r="AK969" s="20" t="s">
        <v>3997</v>
      </c>
      <c r="AL969" s="20" t="s">
        <v>3998</v>
      </c>
      <c r="AM969" s="8" t="s">
        <v>3984</v>
      </c>
      <c r="AN969" s="8" t="s">
        <v>4036</v>
      </c>
      <c r="AO969" s="46" t="s">
        <v>4013</v>
      </c>
    </row>
    <row r="970" spans="1:41" x14ac:dyDescent="0.25">
      <c r="A970" s="1" t="s">
        <v>997</v>
      </c>
      <c r="B970" s="1" t="s">
        <v>19</v>
      </c>
      <c r="C970" s="1" t="s">
        <v>3981</v>
      </c>
      <c r="D970" s="1" t="s">
        <v>1283</v>
      </c>
      <c r="E970" s="16">
        <v>204002000000</v>
      </c>
      <c r="F970" s="16" t="s">
        <v>1005</v>
      </c>
      <c r="G970" s="8" t="s">
        <v>201</v>
      </c>
      <c r="H970" s="1">
        <v>2</v>
      </c>
      <c r="I970" s="1" t="s">
        <v>1351</v>
      </c>
      <c r="J970" s="1">
        <v>202</v>
      </c>
      <c r="K970" s="1" t="s">
        <v>1352</v>
      </c>
      <c r="L970" s="1">
        <v>61001002001</v>
      </c>
      <c r="M970" s="1" t="s">
        <v>1363</v>
      </c>
      <c r="N970" s="8">
        <v>2012</v>
      </c>
      <c r="O970" s="8">
        <v>136.30000000000001</v>
      </c>
      <c r="P970" s="8" t="s">
        <v>4009</v>
      </c>
      <c r="Q9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0" s="8" t="s">
        <v>3968</v>
      </c>
      <c r="S970" s="8" t="s">
        <v>2315</v>
      </c>
      <c r="T970" s="8" t="s">
        <v>1382</v>
      </c>
      <c r="V970" s="1" t="s">
        <v>2591</v>
      </c>
      <c r="W970" s="8" t="s">
        <v>2633</v>
      </c>
      <c r="X970" s="19" t="s">
        <v>2719</v>
      </c>
      <c r="AA970" s="20">
        <v>4097791.35</v>
      </c>
      <c r="AB970" s="12">
        <f t="shared" si="15"/>
        <v>26725.06</v>
      </c>
      <c r="AC970" s="17">
        <f>ROUND(1.65586^(2*EXP(-((Таблица1[[#This Row],[Площадь, кв.м]]/200)^2))-1),4)</f>
        <v>1.1384000000000001</v>
      </c>
      <c r="AD9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0" s="21">
        <v>1</v>
      </c>
      <c r="AG9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30423.808300000001</v>
      </c>
      <c r="AH970" s="34">
        <f>ROUND(Таблица1[[#This Row],[УПКС]]*Таблица1[[#This Row],[Площадь, кв.м]],2)</f>
        <v>4146765.07</v>
      </c>
      <c r="AI970" s="14">
        <f>Таблица1[[#This Row],[Кадастровая стоимость, руб]]/Таблица1[[#This Row],[Действ. КС]]</f>
        <v>1.0119512478350075</v>
      </c>
      <c r="AJ970" s="20" t="s">
        <v>3996</v>
      </c>
      <c r="AK970" s="20" t="s">
        <v>3997</v>
      </c>
      <c r="AL970" s="20" t="s">
        <v>3998</v>
      </c>
      <c r="AM970" s="8" t="s">
        <v>3984</v>
      </c>
      <c r="AN970" s="8" t="s">
        <v>4036</v>
      </c>
      <c r="AO970" s="46" t="s">
        <v>4013</v>
      </c>
    </row>
    <row r="971" spans="1:41" x14ac:dyDescent="0.25">
      <c r="A971" s="1" t="s">
        <v>947</v>
      </c>
      <c r="B971" s="1" t="s">
        <v>19</v>
      </c>
      <c r="C971" s="1" t="s">
        <v>3981</v>
      </c>
      <c r="D971" s="1" t="s">
        <v>1283</v>
      </c>
      <c r="E971" s="16">
        <v>204002000000</v>
      </c>
      <c r="F971" s="16" t="s">
        <v>1005</v>
      </c>
      <c r="G971" s="8" t="s">
        <v>201</v>
      </c>
      <c r="H971" s="1">
        <v>2</v>
      </c>
      <c r="I971" s="1" t="s">
        <v>1351</v>
      </c>
      <c r="J971" s="1">
        <v>202</v>
      </c>
      <c r="K971" s="1" t="s">
        <v>1352</v>
      </c>
      <c r="L971" s="1">
        <v>61001002000</v>
      </c>
      <c r="M971" s="1" t="s">
        <v>1364</v>
      </c>
      <c r="N971" s="8">
        <v>2013</v>
      </c>
      <c r="O971" s="8">
        <v>114.5</v>
      </c>
      <c r="P971" s="8" t="s">
        <v>4009</v>
      </c>
      <c r="Q9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1" s="8" t="s">
        <v>3968</v>
      </c>
      <c r="S971" s="8" t="s">
        <v>2266</v>
      </c>
      <c r="T971" s="8" t="s">
        <v>1382</v>
      </c>
      <c r="V971" s="1" t="s">
        <v>2591</v>
      </c>
      <c r="W971" s="8" t="s">
        <v>2633</v>
      </c>
      <c r="X971" s="19" t="s">
        <v>2738</v>
      </c>
      <c r="AA971" s="20">
        <v>3442385.25</v>
      </c>
      <c r="AB971" s="12">
        <f t="shared" si="15"/>
        <v>26725.06</v>
      </c>
      <c r="AC971" s="17">
        <f>ROUND(1.65586^(2*EXP(-((Таблица1[[#This Row],[Площадь, кв.м]]/200)^2))-1),4)</f>
        <v>1.2491000000000001</v>
      </c>
      <c r="AD9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1" s="21">
        <v>1</v>
      </c>
      <c r="AG9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33382.272400000002</v>
      </c>
      <c r="AH971" s="34">
        <f>ROUND(Таблица1[[#This Row],[УПКС]]*Таблица1[[#This Row],[Площадь, кв.м]],2)</f>
        <v>3822270.19</v>
      </c>
      <c r="AI971" s="14">
        <f>Таблица1[[#This Row],[Кадастровая стоимость, руб]]/Таблица1[[#This Row],[Действ. КС]]</f>
        <v>1.1103551498194457</v>
      </c>
      <c r="AJ971" s="20" t="s">
        <v>3996</v>
      </c>
      <c r="AK971" s="20" t="s">
        <v>3997</v>
      </c>
      <c r="AL971" s="20" t="s">
        <v>3998</v>
      </c>
      <c r="AM971" s="8" t="s">
        <v>3984</v>
      </c>
      <c r="AN971" s="8" t="s">
        <v>4036</v>
      </c>
      <c r="AO971" s="46" t="s">
        <v>4013</v>
      </c>
    </row>
    <row r="972" spans="1:41" x14ac:dyDescent="0.25">
      <c r="A972" s="1" t="s">
        <v>350</v>
      </c>
      <c r="B972" s="1" t="s">
        <v>17</v>
      </c>
      <c r="C972" s="1" t="s">
        <v>3981</v>
      </c>
      <c r="D972" s="1" t="s">
        <v>1283</v>
      </c>
      <c r="E972" s="16">
        <v>204002000000</v>
      </c>
      <c r="F972" s="16" t="s">
        <v>1005</v>
      </c>
      <c r="G972" s="8" t="s">
        <v>201</v>
      </c>
      <c r="H972" s="1">
        <v>2</v>
      </c>
      <c r="I972" s="1" t="s">
        <v>1351</v>
      </c>
      <c r="J972" s="1">
        <v>202</v>
      </c>
      <c r="K972" s="1" t="s">
        <v>1352</v>
      </c>
      <c r="L972" s="1">
        <v>61001007004</v>
      </c>
      <c r="M972" s="1" t="s">
        <v>1372</v>
      </c>
      <c r="N972" s="8">
        <v>2011</v>
      </c>
      <c r="O972" s="8">
        <v>210.1</v>
      </c>
      <c r="P972" s="8" t="s">
        <v>4009</v>
      </c>
      <c r="Q9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2" s="8" t="s">
        <v>3970</v>
      </c>
      <c r="S972" s="8" t="s">
        <v>1696</v>
      </c>
      <c r="T972" s="8" t="s">
        <v>1382</v>
      </c>
      <c r="U972" s="18"/>
      <c r="V972" s="1" t="s">
        <v>2591</v>
      </c>
      <c r="W972" s="8" t="s">
        <v>2635</v>
      </c>
      <c r="X972" s="19" t="s">
        <v>2805</v>
      </c>
      <c r="AA972" s="20">
        <v>6316551.4500000002</v>
      </c>
      <c r="AB972" s="12">
        <f t="shared" si="15"/>
        <v>26725.06</v>
      </c>
      <c r="AC972" s="17">
        <f>ROUND(1.65586^(2*EXP(-((Таблица1[[#This Row],[Площадь, кв.м]]/200)^2))-1),4)</f>
        <v>0.84389999999999998</v>
      </c>
      <c r="AD9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2" s="21">
        <v>1</v>
      </c>
      <c r="AG9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22553.2781</v>
      </c>
      <c r="AH972" s="34">
        <f>ROUND(Таблица1[[#This Row],[УПКС]]*Таблица1[[#This Row],[Площадь, кв.м]],2)</f>
        <v>4738443.7300000004</v>
      </c>
      <c r="AI972" s="14">
        <f>Таблица1[[#This Row],[Кадастровая стоимость, руб]]/Таблица1[[#This Row],[Действ. КС]]</f>
        <v>0.75016308622009253</v>
      </c>
      <c r="AJ972" s="20" t="s">
        <v>3996</v>
      </c>
      <c r="AK972" s="20" t="s">
        <v>3997</v>
      </c>
      <c r="AL972" s="20" t="s">
        <v>3998</v>
      </c>
      <c r="AM972" s="8" t="s">
        <v>3984</v>
      </c>
      <c r="AN972" s="8" t="s">
        <v>4036</v>
      </c>
      <c r="AO972" s="46" t="s">
        <v>4013</v>
      </c>
    </row>
    <row r="973" spans="1:41" x14ac:dyDescent="0.25">
      <c r="A973" s="1" t="s">
        <v>956</v>
      </c>
      <c r="B973" s="1" t="s">
        <v>19</v>
      </c>
      <c r="C973" s="1" t="s">
        <v>3981</v>
      </c>
      <c r="D973" s="1" t="s">
        <v>1283</v>
      </c>
      <c r="E973" s="16">
        <v>204002000000</v>
      </c>
      <c r="F973" s="16" t="s">
        <v>1005</v>
      </c>
      <c r="G973" s="8" t="s">
        <v>201</v>
      </c>
      <c r="H973" s="1">
        <v>2</v>
      </c>
      <c r="I973" s="1" t="s">
        <v>1351</v>
      </c>
      <c r="J973" s="1">
        <v>202</v>
      </c>
      <c r="K973" s="1" t="s">
        <v>1352</v>
      </c>
      <c r="L973" s="1">
        <v>61001002000</v>
      </c>
      <c r="M973" s="1" t="s">
        <v>1364</v>
      </c>
      <c r="N973" s="8">
        <v>2013</v>
      </c>
      <c r="O973" s="8">
        <v>117.6</v>
      </c>
      <c r="P973" s="8" t="s">
        <v>4009</v>
      </c>
      <c r="Q9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3" s="8" t="s">
        <v>3924</v>
      </c>
      <c r="S973" s="8" t="s">
        <v>2274</v>
      </c>
      <c r="T973" s="8" t="s">
        <v>1382</v>
      </c>
      <c r="V973" s="1" t="s">
        <v>2591</v>
      </c>
      <c r="W973" s="8" t="s">
        <v>2635</v>
      </c>
      <c r="X973" s="19" t="s">
        <v>2726</v>
      </c>
      <c r="AA973" s="20">
        <v>3535585.2</v>
      </c>
      <c r="AB973" s="12">
        <f t="shared" si="15"/>
        <v>26725.06</v>
      </c>
      <c r="AC973" s="17">
        <f>ROUND(1.65586^(2*EXP(-((Таблица1[[#This Row],[Площадь, кв.м]]/200)^2))-1),4)</f>
        <v>1.2330000000000001</v>
      </c>
      <c r="AD9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3" s="21">
        <v>1</v>
      </c>
      <c r="AG9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32951.999000000003</v>
      </c>
      <c r="AH973" s="34">
        <f>ROUND(Таблица1[[#This Row],[УПКС]]*Таблица1[[#This Row],[Площадь, кв.м]],2)</f>
        <v>3875155.08</v>
      </c>
      <c r="AI973" s="14">
        <f>Таблица1[[#This Row],[Кадастровая стоимость, руб]]/Таблица1[[#This Row],[Действ. КС]]</f>
        <v>1.0960434725204755</v>
      </c>
      <c r="AJ973" s="20" t="s">
        <v>3996</v>
      </c>
      <c r="AK973" s="20" t="s">
        <v>3997</v>
      </c>
      <c r="AL973" s="20" t="s">
        <v>3998</v>
      </c>
      <c r="AM973" s="8" t="s">
        <v>3984</v>
      </c>
      <c r="AN973" s="8" t="s">
        <v>4036</v>
      </c>
      <c r="AO973" s="46" t="s">
        <v>4013</v>
      </c>
    </row>
    <row r="974" spans="1:41" x14ac:dyDescent="0.25">
      <c r="A974" s="1" t="s">
        <v>206</v>
      </c>
      <c r="B974" s="1" t="s">
        <v>19</v>
      </c>
      <c r="C974" s="1" t="s">
        <v>3981</v>
      </c>
      <c r="D974" s="1" t="s">
        <v>1283</v>
      </c>
      <c r="E974" s="16">
        <v>204002000000</v>
      </c>
      <c r="F974" s="16" t="s">
        <v>1005</v>
      </c>
      <c r="G974" s="8" t="s">
        <v>201</v>
      </c>
      <c r="H974" s="1">
        <v>2</v>
      </c>
      <c r="I974" s="1" t="s">
        <v>1351</v>
      </c>
      <c r="J974" s="1">
        <v>202</v>
      </c>
      <c r="K974" s="1" t="s">
        <v>1352</v>
      </c>
      <c r="L974" s="1">
        <v>61001006002</v>
      </c>
      <c r="M974" s="1" t="s">
        <v>1360</v>
      </c>
      <c r="N974" s="8">
        <v>2013</v>
      </c>
      <c r="O974" s="8">
        <v>121.9</v>
      </c>
      <c r="P974" s="8" t="s">
        <v>4009</v>
      </c>
      <c r="Q9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4" s="8" t="s">
        <v>3915</v>
      </c>
      <c r="S974" s="8" t="s">
        <v>1559</v>
      </c>
      <c r="T974" s="8" t="s">
        <v>1382</v>
      </c>
      <c r="V974" s="1" t="s">
        <v>2591</v>
      </c>
      <c r="W974" s="8" t="s">
        <v>2609</v>
      </c>
      <c r="X974" s="19" t="s">
        <v>2758</v>
      </c>
      <c r="AA974" s="20">
        <v>3664862.55</v>
      </c>
      <c r="AB974" s="12">
        <f t="shared" si="15"/>
        <v>26725.06</v>
      </c>
      <c r="AC974" s="17">
        <f>ROUND(1.65586^(2*EXP(-((Таблица1[[#This Row],[Площадь, кв.м]]/200)^2))-1),4)</f>
        <v>1.2109000000000001</v>
      </c>
      <c r="AD9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4" s="21">
        <v>1</v>
      </c>
      <c r="AG9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32361.375199999999</v>
      </c>
      <c r="AH974" s="34">
        <f>ROUND(Таблица1[[#This Row],[УПКС]]*Таблица1[[#This Row],[Площадь, кв.м]],2)</f>
        <v>3944851.64</v>
      </c>
      <c r="AI974" s="14">
        <f>Таблица1[[#This Row],[Кадастровая стоимость, руб]]/Таблица1[[#This Row],[Действ. КС]]</f>
        <v>1.076398251279574</v>
      </c>
      <c r="AJ974" s="20" t="s">
        <v>3996</v>
      </c>
      <c r="AK974" s="20" t="s">
        <v>3997</v>
      </c>
      <c r="AL974" s="20" t="s">
        <v>3998</v>
      </c>
      <c r="AM974" s="8" t="s">
        <v>3984</v>
      </c>
      <c r="AN974" s="8" t="s">
        <v>4036</v>
      </c>
      <c r="AO974" s="46" t="s">
        <v>4013</v>
      </c>
    </row>
    <row r="975" spans="1:41" x14ac:dyDescent="0.25">
      <c r="A975" s="1" t="s">
        <v>438</v>
      </c>
      <c r="B975" s="1" t="s">
        <v>19</v>
      </c>
      <c r="C975" s="1" t="s">
        <v>3981</v>
      </c>
      <c r="D975" s="1" t="s">
        <v>1283</v>
      </c>
      <c r="E975" s="16">
        <v>204002000000</v>
      </c>
      <c r="F975" s="16" t="s">
        <v>1005</v>
      </c>
      <c r="G975" s="8" t="s">
        <v>201</v>
      </c>
      <c r="H975" s="1">
        <v>2</v>
      </c>
      <c r="I975" s="1" t="s">
        <v>1351</v>
      </c>
      <c r="J975" s="1">
        <v>202</v>
      </c>
      <c r="K975" s="1" t="s">
        <v>1352</v>
      </c>
      <c r="L975" s="1">
        <v>61001006002</v>
      </c>
      <c r="M975" s="1" t="s">
        <v>1360</v>
      </c>
      <c r="N975" s="8">
        <v>2013</v>
      </c>
      <c r="O975" s="8">
        <v>542.5</v>
      </c>
      <c r="P975" s="8" t="s">
        <v>4009</v>
      </c>
      <c r="Q9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5" s="8" t="s">
        <v>3915</v>
      </c>
      <c r="S975" s="8" t="s">
        <v>1783</v>
      </c>
      <c r="T975" s="8" t="s">
        <v>1382</v>
      </c>
      <c r="U975" s="18"/>
      <c r="V975" s="1" t="s">
        <v>2591</v>
      </c>
      <c r="W975" s="8" t="s">
        <v>2609</v>
      </c>
      <c r="X975" s="19" t="s">
        <v>2724</v>
      </c>
      <c r="AA975" s="20">
        <v>16309991.25</v>
      </c>
      <c r="AB975" s="12">
        <f t="shared" si="15"/>
        <v>26725.06</v>
      </c>
      <c r="AC975" s="17">
        <f>ROUND(1.65586^(2*EXP(-((Таблица1[[#This Row],[Площадь, кв.м]]/200)^2))-1),4)</f>
        <v>0.60429999999999995</v>
      </c>
      <c r="AD9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5" s="21">
        <v>1</v>
      </c>
      <c r="AG9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16149.953799999999</v>
      </c>
      <c r="AH975" s="34">
        <f>ROUND(Таблица1[[#This Row],[УПКС]]*Таблица1[[#This Row],[Площадь, кв.м]],2)</f>
        <v>8761349.9399999995</v>
      </c>
      <c r="AI975" s="14">
        <f>Таблица1[[#This Row],[Кадастровая стоимость, руб]]/Таблица1[[#This Row],[Действ. КС]]</f>
        <v>0.53717686329230863</v>
      </c>
      <c r="AJ975" s="20" t="s">
        <v>3996</v>
      </c>
      <c r="AK975" s="20" t="s">
        <v>3997</v>
      </c>
      <c r="AL975" s="20" t="s">
        <v>3998</v>
      </c>
      <c r="AM975" s="8" t="s">
        <v>3984</v>
      </c>
      <c r="AN975" s="8" t="s">
        <v>4036</v>
      </c>
      <c r="AO975" s="46" t="s">
        <v>4013</v>
      </c>
    </row>
    <row r="976" spans="1:41" x14ac:dyDescent="0.25">
      <c r="A976" s="1" t="s">
        <v>401</v>
      </c>
      <c r="B976" s="1" t="s">
        <v>19</v>
      </c>
      <c r="C976" s="1" t="s">
        <v>3981</v>
      </c>
      <c r="D976" s="1" t="s">
        <v>1283</v>
      </c>
      <c r="E976" s="16">
        <v>204002000000</v>
      </c>
      <c r="F976" s="16" t="s">
        <v>1005</v>
      </c>
      <c r="G976" s="8" t="s">
        <v>201</v>
      </c>
      <c r="H976" s="1">
        <v>2</v>
      </c>
      <c r="I976" s="1" t="s">
        <v>1351</v>
      </c>
      <c r="J976" s="1">
        <v>202</v>
      </c>
      <c r="K976" s="1" t="s">
        <v>1352</v>
      </c>
      <c r="L976" s="1">
        <v>61001006002</v>
      </c>
      <c r="M976" s="1" t="s">
        <v>1360</v>
      </c>
      <c r="N976" s="8">
        <v>2013</v>
      </c>
      <c r="O976" s="8">
        <v>279.7</v>
      </c>
      <c r="P976" s="8" t="s">
        <v>4009</v>
      </c>
      <c r="Q9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6" s="8" t="s">
        <v>3968</v>
      </c>
      <c r="S976" s="8" t="s">
        <v>1747</v>
      </c>
      <c r="T976" s="8" t="s">
        <v>1382</v>
      </c>
      <c r="U976" s="18"/>
      <c r="V976" s="1" t="s">
        <v>2591</v>
      </c>
      <c r="W976" s="8" t="s">
        <v>2633</v>
      </c>
      <c r="X976" s="19" t="s">
        <v>2745</v>
      </c>
      <c r="AA976" s="20">
        <v>8409040.6500000004</v>
      </c>
      <c r="AB976" s="12">
        <f t="shared" si="15"/>
        <v>26725.06</v>
      </c>
      <c r="AC976" s="17">
        <f>ROUND(1.65586^(2*EXP(-((Таблица1[[#This Row],[Площадь, кв.м]]/200)^2))-1),4)</f>
        <v>0.69650000000000001</v>
      </c>
      <c r="AD9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6" s="21">
        <v>1</v>
      </c>
      <c r="AG9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18614.004300000001</v>
      </c>
      <c r="AH976" s="34">
        <f>ROUND(Таблица1[[#This Row],[УПКС]]*Таблица1[[#This Row],[Площадь, кв.м]],2)</f>
        <v>5206337</v>
      </c>
      <c r="AI976" s="14">
        <f>Таблица1[[#This Row],[Кадастровая стоимость, руб]]/Таблица1[[#This Row],[Действ. КС]]</f>
        <v>0.61913566799085451</v>
      </c>
      <c r="AJ976" s="20" t="s">
        <v>3996</v>
      </c>
      <c r="AK976" s="20" t="s">
        <v>3997</v>
      </c>
      <c r="AL976" s="20" t="s">
        <v>3998</v>
      </c>
      <c r="AM976" s="8" t="s">
        <v>3984</v>
      </c>
      <c r="AN976" s="8" t="s">
        <v>4036</v>
      </c>
      <c r="AO976" s="46" t="s">
        <v>4013</v>
      </c>
    </row>
    <row r="977" spans="1:41" x14ac:dyDescent="0.25">
      <c r="A977" s="1" t="s">
        <v>352</v>
      </c>
      <c r="B977" s="1" t="s">
        <v>19</v>
      </c>
      <c r="C977" s="1" t="s">
        <v>3981</v>
      </c>
      <c r="D977" s="1" t="s">
        <v>1283</v>
      </c>
      <c r="E977" s="16">
        <v>204002000000</v>
      </c>
      <c r="F977" s="16" t="s">
        <v>1005</v>
      </c>
      <c r="G977" s="8" t="s">
        <v>201</v>
      </c>
      <c r="H977" s="1">
        <v>2</v>
      </c>
      <c r="I977" s="1" t="s">
        <v>1351</v>
      </c>
      <c r="J977" s="1">
        <v>202</v>
      </c>
      <c r="K977" s="1" t="s">
        <v>1352</v>
      </c>
      <c r="L977" s="1">
        <v>61001006002</v>
      </c>
      <c r="M977" s="1" t="s">
        <v>1360</v>
      </c>
      <c r="N977" s="8">
        <v>2011</v>
      </c>
      <c r="O977" s="8">
        <v>210.5</v>
      </c>
      <c r="P977" s="8" t="s">
        <v>4009</v>
      </c>
      <c r="Q9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7" s="8" t="s">
        <v>3967</v>
      </c>
      <c r="S977" s="8" t="s">
        <v>1698</v>
      </c>
      <c r="T977" s="8" t="s">
        <v>1382</v>
      </c>
      <c r="V977" s="1" t="s">
        <v>2591</v>
      </c>
      <c r="W977" s="8" t="s">
        <v>2646</v>
      </c>
      <c r="X977" s="19" t="s">
        <v>2742</v>
      </c>
      <c r="AA977" s="20">
        <v>6328577.25</v>
      </c>
      <c r="AB977" s="12">
        <f t="shared" si="15"/>
        <v>26725.06</v>
      </c>
      <c r="AC977" s="17">
        <f>ROUND(1.65586^(2*EXP(-((Таблица1[[#This Row],[Площадь, кв.м]]/200)^2))-1),4)</f>
        <v>0.8427</v>
      </c>
      <c r="AD9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7" s="21">
        <v>1</v>
      </c>
      <c r="AG9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22521.2081</v>
      </c>
      <c r="AH977" s="34">
        <f>ROUND(Таблица1[[#This Row],[УПКС]]*Таблица1[[#This Row],[Площадь, кв.м]],2)</f>
        <v>4740714.3099999996</v>
      </c>
      <c r="AI977" s="14">
        <f>Таблица1[[#This Row],[Кадастровая стоимость, руб]]/Таблица1[[#This Row],[Действ. КС]]</f>
        <v>0.74909638023301361</v>
      </c>
      <c r="AJ977" s="20" t="s">
        <v>3996</v>
      </c>
      <c r="AK977" s="20" t="s">
        <v>3997</v>
      </c>
      <c r="AL977" s="20" t="s">
        <v>3998</v>
      </c>
      <c r="AM977" s="8" t="s">
        <v>3984</v>
      </c>
      <c r="AN977" s="8" t="s">
        <v>4036</v>
      </c>
      <c r="AO977" s="46" t="s">
        <v>4013</v>
      </c>
    </row>
    <row r="978" spans="1:41" x14ac:dyDescent="0.25">
      <c r="A978" s="1" t="s">
        <v>239</v>
      </c>
      <c r="B978" s="1" t="s">
        <v>19</v>
      </c>
      <c r="C978" s="1" t="s">
        <v>3981</v>
      </c>
      <c r="D978" s="1" t="s">
        <v>1283</v>
      </c>
      <c r="E978" s="16">
        <v>204002000000</v>
      </c>
      <c r="F978" s="16" t="s">
        <v>1005</v>
      </c>
      <c r="G978" s="8" t="s">
        <v>201</v>
      </c>
      <c r="H978" s="1">
        <v>2</v>
      </c>
      <c r="I978" s="1" t="s">
        <v>1351</v>
      </c>
      <c r="J978" s="1">
        <v>202</v>
      </c>
      <c r="K978" s="1" t="s">
        <v>1352</v>
      </c>
      <c r="L978" s="1">
        <v>61001006002</v>
      </c>
      <c r="M978" s="1" t="s">
        <v>1360</v>
      </c>
      <c r="N978" s="8">
        <v>2013</v>
      </c>
      <c r="O978" s="8">
        <v>140.4</v>
      </c>
      <c r="P978" s="8" t="s">
        <v>4009</v>
      </c>
      <c r="Q9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8" s="8" t="s">
        <v>3968</v>
      </c>
      <c r="S978" s="8" t="s">
        <v>1590</v>
      </c>
      <c r="T978" s="8" t="s">
        <v>1382</v>
      </c>
      <c r="V978" s="1" t="s">
        <v>2591</v>
      </c>
      <c r="W978" s="8" t="s">
        <v>2633</v>
      </c>
      <c r="X978" s="19" t="s">
        <v>2711</v>
      </c>
      <c r="AA978" s="20">
        <v>4221055.8</v>
      </c>
      <c r="AB978" s="12">
        <f t="shared" si="15"/>
        <v>26725.06</v>
      </c>
      <c r="AC978" s="17">
        <f>ROUND(1.65586^(2*EXP(-((Таблица1[[#This Row],[Площадь, кв.м]]/200)^2))-1),4)</f>
        <v>1.1184000000000001</v>
      </c>
      <c r="AD9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8" s="21">
        <v>1</v>
      </c>
      <c r="AG9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29889.307100000002</v>
      </c>
      <c r="AH978" s="34">
        <f>ROUND(Таблица1[[#This Row],[УПКС]]*Таблица1[[#This Row],[Площадь, кв.м]],2)</f>
        <v>4196458.72</v>
      </c>
      <c r="AI978" s="14">
        <f>Таблица1[[#This Row],[Кадастровая стоимость, руб]]/Таблица1[[#This Row],[Действ. КС]]</f>
        <v>0.99417276597006843</v>
      </c>
      <c r="AJ978" s="20" t="s">
        <v>3996</v>
      </c>
      <c r="AK978" s="20" t="s">
        <v>3997</v>
      </c>
      <c r="AL978" s="20" t="s">
        <v>3998</v>
      </c>
      <c r="AM978" s="8" t="s">
        <v>3984</v>
      </c>
      <c r="AN978" s="8" t="s">
        <v>4036</v>
      </c>
      <c r="AO978" s="46" t="s">
        <v>4013</v>
      </c>
    </row>
    <row r="979" spans="1:41" x14ac:dyDescent="0.25">
      <c r="A979" s="1" t="s">
        <v>968</v>
      </c>
      <c r="B979" s="1" t="s">
        <v>19</v>
      </c>
      <c r="C979" s="1" t="s">
        <v>3981</v>
      </c>
      <c r="D979" s="1" t="s">
        <v>1283</v>
      </c>
      <c r="E979" s="16">
        <v>204002000000</v>
      </c>
      <c r="F979" s="16" t="s">
        <v>1005</v>
      </c>
      <c r="G979" s="8" t="s">
        <v>201</v>
      </c>
      <c r="H979" s="1">
        <v>2</v>
      </c>
      <c r="I979" s="1" t="s">
        <v>1351</v>
      </c>
      <c r="J979" s="1">
        <v>202</v>
      </c>
      <c r="K979" s="1" t="s">
        <v>1352</v>
      </c>
      <c r="L979" s="1">
        <v>61001002001</v>
      </c>
      <c r="M979" s="1" t="s">
        <v>1363</v>
      </c>
      <c r="N979" s="8">
        <v>2013</v>
      </c>
      <c r="O979" s="8">
        <v>122</v>
      </c>
      <c r="P979" s="8" t="s">
        <v>4009</v>
      </c>
      <c r="Q9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79" s="8" t="s">
        <v>3933</v>
      </c>
      <c r="S979" s="8" t="s">
        <v>2286</v>
      </c>
      <c r="T979" s="8" t="s">
        <v>1382</v>
      </c>
      <c r="V979" s="1" t="s">
        <v>2591</v>
      </c>
      <c r="W979" s="8" t="s">
        <v>2648</v>
      </c>
      <c r="X979" s="19" t="s">
        <v>2700</v>
      </c>
      <c r="AA979" s="20">
        <v>3667869</v>
      </c>
      <c r="AB979" s="12">
        <f t="shared" si="15"/>
        <v>26725.06</v>
      </c>
      <c r="AC979" s="17">
        <f>ROUND(1.65586^(2*EXP(-((Таблица1[[#This Row],[Площадь, кв.м]]/200)^2))-1),4)</f>
        <v>1.2103999999999999</v>
      </c>
      <c r="AD9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79" s="21">
        <v>1</v>
      </c>
      <c r="AG9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32348.012599999998</v>
      </c>
      <c r="AH979" s="34">
        <f>ROUND(Таблица1[[#This Row],[УПКС]]*Таблица1[[#This Row],[Площадь, кв.м]],2)</f>
        <v>3946457.54</v>
      </c>
      <c r="AI979" s="14">
        <f>Таблица1[[#This Row],[Кадастровая стоимость, руб]]/Таблица1[[#This Row],[Действ. КС]]</f>
        <v>1.0759537867900952</v>
      </c>
      <c r="AJ979" s="20" t="s">
        <v>3996</v>
      </c>
      <c r="AK979" s="20" t="s">
        <v>3997</v>
      </c>
      <c r="AL979" s="20" t="s">
        <v>3998</v>
      </c>
      <c r="AM979" s="8" t="s">
        <v>3984</v>
      </c>
      <c r="AN979" s="8" t="s">
        <v>4036</v>
      </c>
      <c r="AO979" s="46" t="s">
        <v>4013</v>
      </c>
    </row>
    <row r="980" spans="1:41" x14ac:dyDescent="0.25">
      <c r="A980" s="1" t="s">
        <v>1012</v>
      </c>
      <c r="B980" s="1" t="s">
        <v>19</v>
      </c>
      <c r="C980" s="1" t="s">
        <v>3981</v>
      </c>
      <c r="D980" s="1" t="s">
        <v>1283</v>
      </c>
      <c r="E980" s="16">
        <v>204002000000</v>
      </c>
      <c r="F980" s="16" t="s">
        <v>1005</v>
      </c>
      <c r="G980" s="8" t="s">
        <v>201</v>
      </c>
      <c r="H980" s="1">
        <v>2</v>
      </c>
      <c r="I980" s="1" t="s">
        <v>1351</v>
      </c>
      <c r="J980" s="1">
        <v>202</v>
      </c>
      <c r="K980" s="1" t="s">
        <v>1352</v>
      </c>
      <c r="L980" s="1">
        <v>61001002000</v>
      </c>
      <c r="M980" s="1" t="s">
        <v>1364</v>
      </c>
      <c r="N980" s="8">
        <v>2013</v>
      </c>
      <c r="O980" s="8">
        <v>144.1</v>
      </c>
      <c r="P980" s="8" t="s">
        <v>4009</v>
      </c>
      <c r="Q9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0" s="8" t="s">
        <v>3933</v>
      </c>
      <c r="S980" s="8" t="s">
        <v>2329</v>
      </c>
      <c r="T980" s="8" t="s">
        <v>1382</v>
      </c>
      <c r="V980" s="1" t="s">
        <v>2591</v>
      </c>
      <c r="W980" s="8" t="s">
        <v>2648</v>
      </c>
      <c r="X980" s="19" t="s">
        <v>2747</v>
      </c>
      <c r="AA980" s="20">
        <v>4332294.45</v>
      </c>
      <c r="AB980" s="12">
        <f t="shared" si="15"/>
        <v>26725.06</v>
      </c>
      <c r="AC980" s="17">
        <f>ROUND(1.65586^(2*EXP(-((Таблица1[[#This Row],[Площадь, кв.м]]/200)^2))-1),4)</f>
        <v>1.1006</v>
      </c>
      <c r="AD9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80" s="21">
        <v>1</v>
      </c>
      <c r="AG9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29413.600999999999</v>
      </c>
      <c r="AH980" s="34">
        <f>ROUND(Таблица1[[#This Row],[УПКС]]*Таблица1[[#This Row],[Площадь, кв.м]],2)</f>
        <v>4238499.9000000004</v>
      </c>
      <c r="AI980" s="14">
        <f>Таблица1[[#This Row],[Кадастровая стоимость, руб]]/Таблица1[[#This Row],[Действ. КС]]</f>
        <v>0.97834991340443178</v>
      </c>
      <c r="AJ980" s="20" t="s">
        <v>3996</v>
      </c>
      <c r="AK980" s="20" t="s">
        <v>3997</v>
      </c>
      <c r="AL980" s="20" t="s">
        <v>3998</v>
      </c>
      <c r="AM980" s="8" t="s">
        <v>3984</v>
      </c>
      <c r="AN980" s="8" t="s">
        <v>4036</v>
      </c>
      <c r="AO980" s="46" t="s">
        <v>4013</v>
      </c>
    </row>
    <row r="981" spans="1:41" x14ac:dyDescent="0.25">
      <c r="A981" s="1" t="s">
        <v>819</v>
      </c>
      <c r="B981" s="1" t="s">
        <v>820</v>
      </c>
      <c r="C981" s="1" t="s">
        <v>3981</v>
      </c>
      <c r="D981" s="1" t="s">
        <v>1283</v>
      </c>
      <c r="E981" s="16">
        <v>204001000000</v>
      </c>
      <c r="F981" s="16" t="s">
        <v>1340</v>
      </c>
      <c r="G981" s="8" t="s">
        <v>201</v>
      </c>
      <c r="H981" s="1">
        <v>2</v>
      </c>
      <c r="I981" s="1" t="s">
        <v>1351</v>
      </c>
      <c r="J981" s="1">
        <v>202</v>
      </c>
      <c r="K981" s="1" t="s">
        <v>1352</v>
      </c>
      <c r="L981" s="1">
        <v>61001002000</v>
      </c>
      <c r="M981" s="1" t="s">
        <v>1364</v>
      </c>
      <c r="N981" s="8">
        <v>1959</v>
      </c>
      <c r="O981" s="8">
        <v>81.7</v>
      </c>
      <c r="P981" s="8" t="s">
        <v>4009</v>
      </c>
      <c r="Q9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1" s="8" t="s">
        <v>3966</v>
      </c>
      <c r="S981" s="8" t="s">
        <v>2142</v>
      </c>
      <c r="T981" s="8" t="s">
        <v>1382</v>
      </c>
      <c r="U981" s="18"/>
      <c r="V981" s="1" t="s">
        <v>2591</v>
      </c>
      <c r="W981" s="8" t="s">
        <v>2634</v>
      </c>
      <c r="X981" s="19"/>
      <c r="AA981" s="20">
        <v>1942572.73</v>
      </c>
      <c r="AB981" s="12">
        <f t="shared" si="15"/>
        <v>26725.06</v>
      </c>
      <c r="AC981" s="17">
        <f>ROUND(1.65586^(2*EXP(-((Таблица1[[#This Row],[Площадь, кв.м]]/200)^2))-1),4)</f>
        <v>1.4180999999999999</v>
      </c>
      <c r="AD9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981" s="21">
        <v>1</v>
      </c>
      <c r="AG9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13264.582700000001</v>
      </c>
      <c r="AH981" s="34">
        <f>ROUND(Таблица1[[#This Row],[УПКС]]*Таблица1[[#This Row],[Площадь, кв.м]],2)</f>
        <v>1083716.4099999999</v>
      </c>
      <c r="AI981" s="14">
        <f>Таблица1[[#This Row],[Кадастровая стоимость, руб]]/Таблица1[[#This Row],[Действ. КС]]</f>
        <v>0.55787687805130459</v>
      </c>
      <c r="AJ981" s="20" t="s">
        <v>3996</v>
      </c>
      <c r="AK981" s="20" t="s">
        <v>3997</v>
      </c>
      <c r="AL981" s="20" t="s">
        <v>3998</v>
      </c>
      <c r="AM981" s="8" t="s">
        <v>3984</v>
      </c>
      <c r="AN981" s="8" t="s">
        <v>4036</v>
      </c>
      <c r="AO981" s="46" t="s">
        <v>4013</v>
      </c>
    </row>
    <row r="982" spans="1:41" x14ac:dyDescent="0.25">
      <c r="A982" s="1" t="s">
        <v>1059</v>
      </c>
      <c r="B982" s="1" t="s">
        <v>8</v>
      </c>
      <c r="C982" s="1" t="s">
        <v>3981</v>
      </c>
      <c r="D982" s="1" t="s">
        <v>1283</v>
      </c>
      <c r="E982" s="16">
        <v>204002000000</v>
      </c>
      <c r="F982" s="16" t="s">
        <v>1005</v>
      </c>
      <c r="G982" s="8" t="s">
        <v>201</v>
      </c>
      <c r="H982" s="1">
        <v>2</v>
      </c>
      <c r="I982" s="1" t="s">
        <v>1351</v>
      </c>
      <c r="J982" s="1">
        <v>202</v>
      </c>
      <c r="K982" s="1" t="s">
        <v>1352</v>
      </c>
      <c r="L982" s="1">
        <v>61001002000</v>
      </c>
      <c r="M982" s="1" t="s">
        <v>1364</v>
      </c>
      <c r="N982" s="8">
        <v>2009</v>
      </c>
      <c r="O982" s="8">
        <v>192.1</v>
      </c>
      <c r="P982" s="8" t="s">
        <v>4009</v>
      </c>
      <c r="Q9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2" s="8" t="s">
        <v>3968</v>
      </c>
      <c r="S982" s="8" t="s">
        <v>2375</v>
      </c>
      <c r="T982" s="8" t="s">
        <v>1382</v>
      </c>
      <c r="U982" s="18"/>
      <c r="V982" s="1" t="s">
        <v>2591</v>
      </c>
      <c r="W982" s="8" t="s">
        <v>2633</v>
      </c>
      <c r="X982" s="19" t="s">
        <v>2706</v>
      </c>
      <c r="AA982" s="20">
        <v>5775390.4500000002</v>
      </c>
      <c r="AB982" s="12">
        <f t="shared" si="15"/>
        <v>26725.06</v>
      </c>
      <c r="AC982" s="17">
        <f>ROUND(1.65586^(2*EXP(-((Таблица1[[#This Row],[Площадь, кв.м]]/200)^2))-1),4)</f>
        <v>0.90180000000000005</v>
      </c>
      <c r="AD9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982" s="21">
        <v>1</v>
      </c>
      <c r="AG9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23859.6525</v>
      </c>
      <c r="AH982" s="34">
        <f>ROUND(Таблица1[[#This Row],[УПКС]]*Таблица1[[#This Row],[Площадь, кв.м]],2)</f>
        <v>4583439.25</v>
      </c>
      <c r="AI982" s="14">
        <f>Таблица1[[#This Row],[Кадастровая стоимость, руб]]/Таблица1[[#This Row],[Действ. КС]]</f>
        <v>0.7936154775474964</v>
      </c>
      <c r="AJ982" s="20" t="s">
        <v>3996</v>
      </c>
      <c r="AK982" s="20" t="s">
        <v>3997</v>
      </c>
      <c r="AL982" s="20" t="s">
        <v>3998</v>
      </c>
      <c r="AM982" s="8" t="s">
        <v>3984</v>
      </c>
      <c r="AN982" s="8" t="s">
        <v>4036</v>
      </c>
      <c r="AO982" s="46" t="s">
        <v>4013</v>
      </c>
    </row>
    <row r="983" spans="1:41" x14ac:dyDescent="0.25">
      <c r="A983" s="1" t="s">
        <v>428</v>
      </c>
      <c r="B983" s="1" t="s">
        <v>19</v>
      </c>
      <c r="C983" s="1" t="s">
        <v>3981</v>
      </c>
      <c r="D983" s="1" t="s">
        <v>1283</v>
      </c>
      <c r="E983" s="16">
        <v>204002000000</v>
      </c>
      <c r="F983" s="16" t="s">
        <v>1005</v>
      </c>
      <c r="G983" s="8" t="s">
        <v>201</v>
      </c>
      <c r="H983" s="1">
        <v>2</v>
      </c>
      <c r="I983" s="1" t="s">
        <v>1351</v>
      </c>
      <c r="J983" s="1">
        <v>202</v>
      </c>
      <c r="K983" s="1" t="s">
        <v>1352</v>
      </c>
      <c r="L983" s="1">
        <v>61001005000</v>
      </c>
      <c r="M983" s="1" t="s">
        <v>1358</v>
      </c>
      <c r="N983" s="8">
        <v>2014</v>
      </c>
      <c r="O983" s="8">
        <v>400</v>
      </c>
      <c r="P983" s="8" t="s">
        <v>4009</v>
      </c>
      <c r="Q9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3" s="8" t="s">
        <v>3966</v>
      </c>
      <c r="S983" s="8" t="s">
        <v>1773</v>
      </c>
      <c r="T983" s="8" t="s">
        <v>1382</v>
      </c>
      <c r="U983" s="18"/>
      <c r="V983" s="1" t="s">
        <v>2591</v>
      </c>
      <c r="W983" s="8" t="s">
        <v>2634</v>
      </c>
      <c r="X983" s="19" t="s">
        <v>2712</v>
      </c>
      <c r="AA983" s="20">
        <v>12025800</v>
      </c>
      <c r="AB983" s="12">
        <f t="shared" si="15"/>
        <v>26725.06</v>
      </c>
      <c r="AC983" s="17">
        <f>ROUND(1.65586^(2*EXP(-((Таблица1[[#This Row],[Площадь, кв.м]]/200)^2))-1),4)</f>
        <v>0.61519999999999997</v>
      </c>
      <c r="AD9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83" s="21">
        <v>1</v>
      </c>
      <c r="AG9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16441.2569</v>
      </c>
      <c r="AH983" s="34">
        <f>ROUND(Таблица1[[#This Row],[УПКС]]*Таблица1[[#This Row],[Площадь, кв.м]],2)</f>
        <v>6576502.7599999998</v>
      </c>
      <c r="AI983" s="14">
        <f>Таблица1[[#This Row],[Кадастровая стоимость, руб]]/Таблица1[[#This Row],[Действ. КС]]</f>
        <v>0.54686613447753996</v>
      </c>
      <c r="AJ983" s="20" t="s">
        <v>3996</v>
      </c>
      <c r="AK983" s="20" t="s">
        <v>3997</v>
      </c>
      <c r="AL983" s="20" t="s">
        <v>3998</v>
      </c>
      <c r="AM983" s="8" t="s">
        <v>3984</v>
      </c>
      <c r="AN983" s="8" t="s">
        <v>4036</v>
      </c>
      <c r="AO983" s="46" t="s">
        <v>4013</v>
      </c>
    </row>
    <row r="984" spans="1:41" x14ac:dyDescent="0.25">
      <c r="A984" s="1" t="s">
        <v>1006</v>
      </c>
      <c r="B984" s="1" t="s">
        <v>17</v>
      </c>
      <c r="C984" s="1" t="s">
        <v>3981</v>
      </c>
      <c r="D984" s="1" t="s">
        <v>1283</v>
      </c>
      <c r="E984" s="16">
        <v>204002000000</v>
      </c>
      <c r="F984" s="16" t="s">
        <v>1005</v>
      </c>
      <c r="G984" s="8" t="s">
        <v>201</v>
      </c>
      <c r="H984" s="1">
        <v>2</v>
      </c>
      <c r="I984" s="1" t="s">
        <v>1351</v>
      </c>
      <c r="J984" s="1">
        <v>202</v>
      </c>
      <c r="K984" s="1" t="s">
        <v>1352</v>
      </c>
      <c r="L984" s="1">
        <v>61001002001</v>
      </c>
      <c r="M984" s="1" t="s">
        <v>1363</v>
      </c>
      <c r="N984" s="8">
        <v>1992</v>
      </c>
      <c r="O984" s="8">
        <v>139.6</v>
      </c>
      <c r="P984" s="8" t="s">
        <v>4009</v>
      </c>
      <c r="Q9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4" s="8" t="s">
        <v>3966</v>
      </c>
      <c r="S984" s="8" t="s">
        <v>2323</v>
      </c>
      <c r="T984" s="8" t="s">
        <v>1382</v>
      </c>
      <c r="V984" s="1" t="s">
        <v>2591</v>
      </c>
      <c r="W984" s="8" t="s">
        <v>2634</v>
      </c>
      <c r="X984" s="19" t="s">
        <v>2691</v>
      </c>
      <c r="AA984" s="20">
        <v>4197004.2</v>
      </c>
      <c r="AB984" s="12">
        <f t="shared" si="15"/>
        <v>26725.06</v>
      </c>
      <c r="AC984" s="17">
        <f>ROUND(1.65586^(2*EXP(-((Таблица1[[#This Row],[Площадь, кв.м]]/200)^2))-1),4)</f>
        <v>1.1222000000000001</v>
      </c>
      <c r="AD9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984" s="21">
        <v>1</v>
      </c>
      <c r="AG9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24892.415700000001</v>
      </c>
      <c r="AH984" s="34">
        <f>ROUND(Таблица1[[#This Row],[УПКС]]*Таблица1[[#This Row],[Площадь, кв.м]],2)</f>
        <v>3474981.23</v>
      </c>
      <c r="AI984" s="14">
        <f>Таблица1[[#This Row],[Кадастровая стоимость, руб]]/Таблица1[[#This Row],[Действ. КС]]</f>
        <v>0.82796706040942247</v>
      </c>
      <c r="AJ984" s="20" t="s">
        <v>3996</v>
      </c>
      <c r="AK984" s="20" t="s">
        <v>3997</v>
      </c>
      <c r="AL984" s="20" t="s">
        <v>3998</v>
      </c>
      <c r="AM984" s="8" t="s">
        <v>3984</v>
      </c>
      <c r="AN984" s="8" t="s">
        <v>4036</v>
      </c>
      <c r="AO984" s="46" t="s">
        <v>4013</v>
      </c>
    </row>
    <row r="985" spans="1:41" x14ac:dyDescent="0.25">
      <c r="A985" s="1" t="s">
        <v>925</v>
      </c>
      <c r="B985" s="1" t="s">
        <v>19</v>
      </c>
      <c r="C985" s="1" t="s">
        <v>3981</v>
      </c>
      <c r="D985" s="1" t="s">
        <v>1283</v>
      </c>
      <c r="E985" s="16">
        <v>204002000000</v>
      </c>
      <c r="F985" s="16" t="s">
        <v>1005</v>
      </c>
      <c r="G985" s="8" t="s">
        <v>201</v>
      </c>
      <c r="H985" s="1">
        <v>2</v>
      </c>
      <c r="I985" s="1" t="s">
        <v>1351</v>
      </c>
      <c r="J985" s="1">
        <v>202</v>
      </c>
      <c r="K985" s="1" t="s">
        <v>1352</v>
      </c>
      <c r="L985" s="1">
        <v>61001002000</v>
      </c>
      <c r="M985" s="1" t="s">
        <v>1364</v>
      </c>
      <c r="N985" s="8">
        <v>2013</v>
      </c>
      <c r="O985" s="8">
        <v>107.8</v>
      </c>
      <c r="P985" s="8" t="s">
        <v>4009</v>
      </c>
      <c r="Q9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5" s="8" t="s">
        <v>3924</v>
      </c>
      <c r="S985" s="8" t="s">
        <v>2244</v>
      </c>
      <c r="T985" s="8" t="s">
        <v>1382</v>
      </c>
      <c r="V985" s="1" t="s">
        <v>2591</v>
      </c>
      <c r="W985" s="8" t="s">
        <v>2635</v>
      </c>
      <c r="X985" s="19" t="s">
        <v>2716</v>
      </c>
      <c r="AA985" s="20">
        <v>3240953.1</v>
      </c>
      <c r="AB985" s="12">
        <f t="shared" si="15"/>
        <v>26725.06</v>
      </c>
      <c r="AC985" s="17">
        <f>ROUND(1.65586^(2*EXP(-((Таблица1[[#This Row],[Площадь, кв.м]]/200)^2))-1),4)</f>
        <v>1.284</v>
      </c>
      <c r="AD9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85" s="21">
        <v>1</v>
      </c>
      <c r="AG9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34314.976999999999</v>
      </c>
      <c r="AH985" s="34">
        <f>ROUND(Таблица1[[#This Row],[УПКС]]*Таблица1[[#This Row],[Площадь, кв.м]],2)</f>
        <v>3699154.52</v>
      </c>
      <c r="AI985" s="14">
        <f>Таблица1[[#This Row],[Кадастровая стоимость, руб]]/Таблица1[[#This Row],[Действ. КС]]</f>
        <v>1.1413786024857935</v>
      </c>
      <c r="AJ985" s="20" t="s">
        <v>3996</v>
      </c>
      <c r="AK985" s="20" t="s">
        <v>3997</v>
      </c>
      <c r="AL985" s="20" t="s">
        <v>3998</v>
      </c>
      <c r="AM985" s="8" t="s">
        <v>3984</v>
      </c>
      <c r="AN985" s="8" t="s">
        <v>4036</v>
      </c>
      <c r="AO985" s="46" t="s">
        <v>4013</v>
      </c>
    </row>
    <row r="986" spans="1:41" x14ac:dyDescent="0.25">
      <c r="A986" s="1" t="s">
        <v>420</v>
      </c>
      <c r="B986" s="1" t="s">
        <v>19</v>
      </c>
      <c r="C986" s="1" t="s">
        <v>3981</v>
      </c>
      <c r="D986" s="1" t="s">
        <v>1283</v>
      </c>
      <c r="E986" s="16">
        <v>204002000000</v>
      </c>
      <c r="F986" s="16" t="s">
        <v>1005</v>
      </c>
      <c r="G986" s="8" t="s">
        <v>201</v>
      </c>
      <c r="H986" s="1">
        <v>2</v>
      </c>
      <c r="I986" s="1" t="s">
        <v>1351</v>
      </c>
      <c r="J986" s="1">
        <v>202</v>
      </c>
      <c r="K986" s="1" t="s">
        <v>1352</v>
      </c>
      <c r="L986" s="1">
        <v>61001006002</v>
      </c>
      <c r="M986" s="1" t="s">
        <v>1360</v>
      </c>
      <c r="N986" s="8">
        <v>2014</v>
      </c>
      <c r="O986" s="8">
        <v>325.5</v>
      </c>
      <c r="P986" s="8" t="s">
        <v>4009</v>
      </c>
      <c r="Q9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6" s="8" t="s">
        <v>3924</v>
      </c>
      <c r="S986" s="8" t="s">
        <v>1766</v>
      </c>
      <c r="T986" s="8" t="s">
        <v>1382</v>
      </c>
      <c r="U986" s="18"/>
      <c r="V986" s="1" t="s">
        <v>2591</v>
      </c>
      <c r="W986" s="8" t="s">
        <v>2635</v>
      </c>
      <c r="X986" s="19" t="s">
        <v>2745</v>
      </c>
      <c r="AA986" s="20">
        <v>9785994.75</v>
      </c>
      <c r="AB986" s="12">
        <f t="shared" si="15"/>
        <v>26725.06</v>
      </c>
      <c r="AC986" s="17">
        <f>ROUND(1.65586^(2*EXP(-((Таблица1[[#This Row],[Площадь, кв.м]]/200)^2))-1),4)</f>
        <v>0.64859999999999995</v>
      </c>
      <c r="AD9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86" s="21">
        <v>1</v>
      </c>
      <c r="AG9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17333.873899999999</v>
      </c>
      <c r="AH986" s="34">
        <f>ROUND(Таблица1[[#This Row],[УПКС]]*Таблица1[[#This Row],[Площадь, кв.м]],2)</f>
        <v>5642175.9500000002</v>
      </c>
      <c r="AI986" s="14">
        <f>Таблица1[[#This Row],[Кадастровая стоимость, руб]]/Таблица1[[#This Row],[Действ. КС]]</f>
        <v>0.57655620038014022</v>
      </c>
      <c r="AJ986" s="20" t="s">
        <v>3996</v>
      </c>
      <c r="AK986" s="20" t="s">
        <v>3997</v>
      </c>
      <c r="AL986" s="20" t="s">
        <v>3998</v>
      </c>
      <c r="AM986" s="8" t="s">
        <v>3984</v>
      </c>
      <c r="AN986" s="8" t="s">
        <v>4036</v>
      </c>
      <c r="AO986" s="46" t="s">
        <v>4013</v>
      </c>
    </row>
    <row r="987" spans="1:41" x14ac:dyDescent="0.25">
      <c r="A987" s="1" t="s">
        <v>255</v>
      </c>
      <c r="B987" s="1" t="s">
        <v>17</v>
      </c>
      <c r="C987" s="1" t="s">
        <v>3981</v>
      </c>
      <c r="D987" s="1" t="s">
        <v>1283</v>
      </c>
      <c r="E987" s="16">
        <v>204002000000</v>
      </c>
      <c r="F987" s="16" t="s">
        <v>1005</v>
      </c>
      <c r="G987" s="8" t="s">
        <v>201</v>
      </c>
      <c r="H987" s="1">
        <v>2</v>
      </c>
      <c r="I987" s="1" t="s">
        <v>1351</v>
      </c>
      <c r="J987" s="1">
        <v>202</v>
      </c>
      <c r="K987" s="1" t="s">
        <v>1352</v>
      </c>
      <c r="L987" s="1">
        <v>61001005000</v>
      </c>
      <c r="M987" s="1" t="s">
        <v>1358</v>
      </c>
      <c r="N987" s="8">
        <v>2014</v>
      </c>
      <c r="O987" s="8">
        <v>147.5</v>
      </c>
      <c r="P987" s="8" t="s">
        <v>4009</v>
      </c>
      <c r="Q9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7" s="8" t="s">
        <v>3967</v>
      </c>
      <c r="S987" s="8" t="s">
        <v>1603</v>
      </c>
      <c r="T987" s="8" t="s">
        <v>1382</v>
      </c>
      <c r="V987" s="1" t="s">
        <v>2591</v>
      </c>
      <c r="W987" s="8" t="s">
        <v>2646</v>
      </c>
      <c r="X987" s="19" t="s">
        <v>2723</v>
      </c>
      <c r="AA987" s="20">
        <v>4434513.75</v>
      </c>
      <c r="AB987" s="12">
        <f t="shared" si="15"/>
        <v>26725.06</v>
      </c>
      <c r="AC987" s="17">
        <f>ROUND(1.65586^(2*EXP(-((Таблица1[[#This Row],[Площадь, кв.м]]/200)^2))-1),4)</f>
        <v>1.0846</v>
      </c>
      <c r="AD9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87" s="21">
        <v>1</v>
      </c>
      <c r="AG9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28986.000100000001</v>
      </c>
      <c r="AH987" s="34">
        <f>ROUND(Таблица1[[#This Row],[УПКС]]*Таблица1[[#This Row],[Площадь, кв.м]],2)</f>
        <v>4275435.01</v>
      </c>
      <c r="AI987" s="14">
        <f>Таблица1[[#This Row],[Кадастровая стоимость, руб]]/Таблица1[[#This Row],[Действ. КС]]</f>
        <v>0.96412712893268171</v>
      </c>
      <c r="AJ987" s="20" t="s">
        <v>3996</v>
      </c>
      <c r="AK987" s="20" t="s">
        <v>3997</v>
      </c>
      <c r="AL987" s="20" t="s">
        <v>3998</v>
      </c>
      <c r="AM987" s="8" t="s">
        <v>3984</v>
      </c>
      <c r="AN987" s="8" t="s">
        <v>4036</v>
      </c>
      <c r="AO987" s="46" t="s">
        <v>4013</v>
      </c>
    </row>
    <row r="988" spans="1:41" x14ac:dyDescent="0.25">
      <c r="A988" s="1" t="s">
        <v>694</v>
      </c>
      <c r="B988" s="1" t="s">
        <v>21</v>
      </c>
      <c r="C988" s="1" t="s">
        <v>3981</v>
      </c>
      <c r="D988" s="1" t="s">
        <v>1283</v>
      </c>
      <c r="E988" s="16">
        <v>204002000000</v>
      </c>
      <c r="F988" s="16" t="s">
        <v>1005</v>
      </c>
      <c r="G988" s="8" t="s">
        <v>201</v>
      </c>
      <c r="H988" s="1">
        <v>2</v>
      </c>
      <c r="I988" s="1" t="s">
        <v>1351</v>
      </c>
      <c r="J988" s="1">
        <v>202</v>
      </c>
      <c r="K988" s="1" t="s">
        <v>1352</v>
      </c>
      <c r="L988" s="1">
        <v>61001002001</v>
      </c>
      <c r="M988" s="1" t="s">
        <v>1363</v>
      </c>
      <c r="N988" s="8">
        <v>2007</v>
      </c>
      <c r="O988" s="8">
        <v>64.7</v>
      </c>
      <c r="P988" s="8" t="s">
        <v>4009</v>
      </c>
      <c r="Q9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8" s="8" t="s">
        <v>3968</v>
      </c>
      <c r="S988" s="8" t="s">
        <v>2025</v>
      </c>
      <c r="T988" s="8" t="s">
        <v>1382</v>
      </c>
      <c r="V988" s="1" t="s">
        <v>2591</v>
      </c>
      <c r="W988" s="8" t="s">
        <v>2633</v>
      </c>
      <c r="X988" s="19" t="s">
        <v>2716</v>
      </c>
      <c r="AA988" s="20">
        <v>1945173.15</v>
      </c>
      <c r="AB988" s="12">
        <f t="shared" si="15"/>
        <v>26725.06</v>
      </c>
      <c r="AC988" s="17">
        <f>ROUND(1.65586^(2*EXP(-((Таблица1[[#This Row],[Площадь, кв.м]]/200)^2))-1),4)</f>
        <v>1.498</v>
      </c>
      <c r="AD9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988" s="21">
        <v>1</v>
      </c>
      <c r="AG9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39233.4571</v>
      </c>
      <c r="AH988" s="34">
        <f>ROUND(Таблица1[[#This Row],[УПКС]]*Таблица1[[#This Row],[Площадь, кв.м]],2)</f>
        <v>2538404.67</v>
      </c>
      <c r="AI988" s="14">
        <f>Таблица1[[#This Row],[Кадастровая стоимость, руб]]/Таблица1[[#This Row],[Действ. КС]]</f>
        <v>1.3049762022470854</v>
      </c>
      <c r="AJ988" s="20" t="s">
        <v>3996</v>
      </c>
      <c r="AK988" s="20" t="s">
        <v>3997</v>
      </c>
      <c r="AL988" s="20" t="s">
        <v>3998</v>
      </c>
      <c r="AM988" s="8" t="s">
        <v>3984</v>
      </c>
      <c r="AN988" s="8" t="s">
        <v>4036</v>
      </c>
      <c r="AO988" s="46" t="s">
        <v>4013</v>
      </c>
    </row>
    <row r="989" spans="1:41" x14ac:dyDescent="0.25">
      <c r="A989" s="1" t="s">
        <v>378</v>
      </c>
      <c r="B989" s="1" t="s">
        <v>17</v>
      </c>
      <c r="C989" s="1" t="s">
        <v>3981</v>
      </c>
      <c r="D989" s="1" t="s">
        <v>1283</v>
      </c>
      <c r="E989" s="16">
        <v>204002000000</v>
      </c>
      <c r="F989" s="16" t="s">
        <v>1005</v>
      </c>
      <c r="G989" s="8" t="s">
        <v>201</v>
      </c>
      <c r="H989" s="1">
        <v>2</v>
      </c>
      <c r="I989" s="1" t="s">
        <v>1351</v>
      </c>
      <c r="J989" s="1">
        <v>202</v>
      </c>
      <c r="K989" s="1" t="s">
        <v>1352</v>
      </c>
      <c r="L989" s="1">
        <v>61001003000</v>
      </c>
      <c r="M989" s="1" t="s">
        <v>1359</v>
      </c>
      <c r="N989" s="8">
        <v>2013</v>
      </c>
      <c r="O989" s="8">
        <v>245.1</v>
      </c>
      <c r="P989" s="8" t="s">
        <v>4009</v>
      </c>
      <c r="Q9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89" s="8" t="s">
        <v>3915</v>
      </c>
      <c r="S989" s="8" t="s">
        <v>1724</v>
      </c>
      <c r="T989" s="8" t="s">
        <v>1382</v>
      </c>
      <c r="U989" s="18"/>
      <c r="V989" s="1" t="s">
        <v>2591</v>
      </c>
      <c r="W989" s="8" t="s">
        <v>2609</v>
      </c>
      <c r="X989" s="19" t="s">
        <v>2698</v>
      </c>
      <c r="AA989" s="20">
        <v>7368808.9500000002</v>
      </c>
      <c r="AB989" s="12">
        <f t="shared" si="15"/>
        <v>26725.06</v>
      </c>
      <c r="AC989" s="17">
        <f>ROUND(1.65586^(2*EXP(-((Таблица1[[#This Row],[Площадь, кв.м]]/200)^2))-1),4)</f>
        <v>0.75600000000000001</v>
      </c>
      <c r="AD9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89" s="21">
        <v>1</v>
      </c>
      <c r="AG9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20204.145400000001</v>
      </c>
      <c r="AH989" s="34">
        <f>ROUND(Таблица1[[#This Row],[УПКС]]*Таблица1[[#This Row],[Площадь, кв.м]],2)</f>
        <v>4952036.04</v>
      </c>
      <c r="AI989" s="14">
        <f>Таблица1[[#This Row],[Кадастровая стоимость, руб]]/Таблица1[[#This Row],[Действ. КС]]</f>
        <v>0.67202665635672365</v>
      </c>
      <c r="AJ989" s="20" t="s">
        <v>3996</v>
      </c>
      <c r="AK989" s="20" t="s">
        <v>3997</v>
      </c>
      <c r="AL989" s="20" t="s">
        <v>3998</v>
      </c>
      <c r="AM989" s="8" t="s">
        <v>3984</v>
      </c>
      <c r="AN989" s="8" t="s">
        <v>4036</v>
      </c>
      <c r="AO989" s="46" t="s">
        <v>4013</v>
      </c>
    </row>
    <row r="990" spans="1:41" x14ac:dyDescent="0.25">
      <c r="A990" s="1" t="s">
        <v>330</v>
      </c>
      <c r="B990" s="1" t="s">
        <v>19</v>
      </c>
      <c r="C990" s="1" t="s">
        <v>3981</v>
      </c>
      <c r="D990" s="1" t="s">
        <v>1283</v>
      </c>
      <c r="E990" s="16">
        <v>204002000000</v>
      </c>
      <c r="F990" s="16" t="s">
        <v>1005</v>
      </c>
      <c r="G990" s="8" t="s">
        <v>201</v>
      </c>
      <c r="H990" s="1">
        <v>2</v>
      </c>
      <c r="I990" s="1" t="s">
        <v>1351</v>
      </c>
      <c r="J990" s="1">
        <v>202</v>
      </c>
      <c r="K990" s="1" t="s">
        <v>1352</v>
      </c>
      <c r="L990" s="1">
        <v>61001005000</v>
      </c>
      <c r="M990" s="1" t="s">
        <v>1358</v>
      </c>
      <c r="N990" s="8">
        <v>2014</v>
      </c>
      <c r="O990" s="8">
        <v>195.8</v>
      </c>
      <c r="P990" s="8" t="s">
        <v>4009</v>
      </c>
      <c r="Q9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0" s="8" t="s">
        <v>3915</v>
      </c>
      <c r="S990" s="8" t="s">
        <v>1677</v>
      </c>
      <c r="T990" s="8" t="s">
        <v>1382</v>
      </c>
      <c r="V990" s="1" t="s">
        <v>2591</v>
      </c>
      <c r="W990" s="8" t="s">
        <v>2609</v>
      </c>
      <c r="X990" s="19" t="s">
        <v>2745</v>
      </c>
      <c r="AA990" s="20">
        <v>5886629.0999999996</v>
      </c>
      <c r="AB990" s="12">
        <f t="shared" si="15"/>
        <v>26725.06</v>
      </c>
      <c r="AC990" s="17">
        <f>ROUND(1.65586^(2*EXP(-((Таблица1[[#This Row],[Площадь, кв.м]]/200)^2))-1),4)</f>
        <v>0.8891</v>
      </c>
      <c r="AD9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0" s="21">
        <v>1</v>
      </c>
      <c r="AG9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23761.250800000002</v>
      </c>
      <c r="AH990" s="34">
        <f>ROUND(Таблица1[[#This Row],[УПКС]]*Таблица1[[#This Row],[Площадь, кв.м]],2)</f>
        <v>4652452.91</v>
      </c>
      <c r="AI990" s="14">
        <f>Таблица1[[#This Row],[Кадастровая стоимость, руб]]/Таблица1[[#This Row],[Действ. КС]]</f>
        <v>0.79034245762145949</v>
      </c>
      <c r="AJ990" s="20" t="s">
        <v>3996</v>
      </c>
      <c r="AK990" s="20" t="s">
        <v>3997</v>
      </c>
      <c r="AL990" s="20" t="s">
        <v>3998</v>
      </c>
      <c r="AM990" s="8" t="s">
        <v>3984</v>
      </c>
      <c r="AN990" s="8" t="s">
        <v>4036</v>
      </c>
      <c r="AO990" s="46" t="s">
        <v>4013</v>
      </c>
    </row>
    <row r="991" spans="1:41" x14ac:dyDescent="0.25">
      <c r="A991" s="1" t="s">
        <v>354</v>
      </c>
      <c r="B991" s="1" t="s">
        <v>19</v>
      </c>
      <c r="C991" s="1" t="s">
        <v>3981</v>
      </c>
      <c r="D991" s="1" t="s">
        <v>1283</v>
      </c>
      <c r="E991" s="16">
        <v>204002000000</v>
      </c>
      <c r="F991" s="16" t="s">
        <v>1005</v>
      </c>
      <c r="G991" s="8" t="s">
        <v>201</v>
      </c>
      <c r="H991" s="1">
        <v>2</v>
      </c>
      <c r="I991" s="1" t="s">
        <v>1351</v>
      </c>
      <c r="J991" s="1">
        <v>202</v>
      </c>
      <c r="K991" s="1" t="s">
        <v>1352</v>
      </c>
      <c r="L991" s="1">
        <v>61001006000</v>
      </c>
      <c r="M991" s="1" t="s">
        <v>1369</v>
      </c>
      <c r="N991" s="8">
        <v>2014</v>
      </c>
      <c r="O991" s="8">
        <v>212.4</v>
      </c>
      <c r="P991" s="8" t="s">
        <v>4009</v>
      </c>
      <c r="Q9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1" s="8" t="s">
        <v>3933</v>
      </c>
      <c r="S991" s="8" t="s">
        <v>1700</v>
      </c>
      <c r="T991" s="8" t="s">
        <v>1382</v>
      </c>
      <c r="V991" s="1" t="s">
        <v>2591</v>
      </c>
      <c r="W991" s="8" t="s">
        <v>2648</v>
      </c>
      <c r="X991" s="19" t="s">
        <v>2713</v>
      </c>
      <c r="AA991" s="20">
        <v>6385699.7999999998</v>
      </c>
      <c r="AB991" s="12">
        <f t="shared" si="15"/>
        <v>26725.06</v>
      </c>
      <c r="AC991" s="17">
        <f>ROUND(1.65586^(2*EXP(-((Таблица1[[#This Row],[Площадь, кв.м]]/200)^2))-1),4)</f>
        <v>0.83709999999999996</v>
      </c>
      <c r="AD9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1" s="21">
        <v>1</v>
      </c>
      <c r="AG9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22371.547699999999</v>
      </c>
      <c r="AH991" s="34">
        <f>ROUND(Таблица1[[#This Row],[УПКС]]*Таблица1[[#This Row],[Площадь, кв.м]],2)</f>
        <v>4751716.7300000004</v>
      </c>
      <c r="AI991" s="14">
        <f>Таблица1[[#This Row],[Кадастровая стоимость, руб]]/Таблица1[[#This Row],[Действ. КС]]</f>
        <v>0.74411840187037925</v>
      </c>
      <c r="AJ991" s="20" t="s">
        <v>3996</v>
      </c>
      <c r="AK991" s="20" t="s">
        <v>3997</v>
      </c>
      <c r="AL991" s="20" t="s">
        <v>3998</v>
      </c>
      <c r="AM991" s="8" t="s">
        <v>3984</v>
      </c>
      <c r="AN991" s="8" t="s">
        <v>4036</v>
      </c>
      <c r="AO991" s="46" t="s">
        <v>4013</v>
      </c>
    </row>
    <row r="992" spans="1:41" x14ac:dyDescent="0.25">
      <c r="A992" s="1" t="s">
        <v>145</v>
      </c>
      <c r="B992" s="1" t="s">
        <v>17</v>
      </c>
      <c r="C992" s="1" t="s">
        <v>3981</v>
      </c>
      <c r="D992" s="1" t="s">
        <v>1283</v>
      </c>
      <c r="E992" s="16">
        <v>204002000000</v>
      </c>
      <c r="F992" s="16" t="s">
        <v>1005</v>
      </c>
      <c r="G992" s="8" t="s">
        <v>201</v>
      </c>
      <c r="H992" s="1">
        <v>2</v>
      </c>
      <c r="I992" s="1" t="s">
        <v>1351</v>
      </c>
      <c r="J992" s="1">
        <v>202</v>
      </c>
      <c r="K992" s="1" t="s">
        <v>1352</v>
      </c>
      <c r="L992" s="1">
        <v>61001005000</v>
      </c>
      <c r="M992" s="1" t="s">
        <v>1358</v>
      </c>
      <c r="N992" s="8">
        <v>2014</v>
      </c>
      <c r="O992" s="8">
        <v>77.900000000000006</v>
      </c>
      <c r="P992" s="8" t="s">
        <v>4009</v>
      </c>
      <c r="Q9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2" s="8" t="s">
        <v>3924</v>
      </c>
      <c r="S992" s="8" t="s">
        <v>1502</v>
      </c>
      <c r="T992" s="8" t="s">
        <v>1382</v>
      </c>
      <c r="V992" s="1" t="s">
        <v>2591</v>
      </c>
      <c r="W992" s="8" t="s">
        <v>2635</v>
      </c>
      <c r="X992" s="19" t="s">
        <v>2720</v>
      </c>
      <c r="AA992" s="20">
        <v>2342024.5499999998</v>
      </c>
      <c r="AB992" s="12">
        <f t="shared" si="15"/>
        <v>26725.06</v>
      </c>
      <c r="AC992" s="17">
        <f>ROUND(1.65586^(2*EXP(-((Таблица1[[#This Row],[Площадь, кв.м]]/200)^2))-1),4)</f>
        <v>1.4367000000000001</v>
      </c>
      <c r="AD9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2" s="21">
        <v>1</v>
      </c>
      <c r="AG9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38395.893700000001</v>
      </c>
      <c r="AH992" s="34">
        <f>ROUND(Таблица1[[#This Row],[УПКС]]*Таблица1[[#This Row],[Площадь, кв.м]],2)</f>
        <v>2991040.12</v>
      </c>
      <c r="AI992" s="14">
        <f>Таблица1[[#This Row],[Кадастровая стоимость, руб]]/Таблица1[[#This Row],[Действ. КС]]</f>
        <v>1.277117321421759</v>
      </c>
      <c r="AJ992" s="20" t="s">
        <v>3996</v>
      </c>
      <c r="AK992" s="20" t="s">
        <v>3997</v>
      </c>
      <c r="AL992" s="20" t="s">
        <v>3998</v>
      </c>
      <c r="AM992" s="8" t="s">
        <v>3984</v>
      </c>
      <c r="AN992" s="8" t="s">
        <v>4036</v>
      </c>
      <c r="AO992" s="46" t="s">
        <v>4013</v>
      </c>
    </row>
    <row r="993" spans="1:41" x14ac:dyDescent="0.25">
      <c r="A993" s="1" t="s">
        <v>455</v>
      </c>
      <c r="B993" s="1"/>
      <c r="C993" s="1" t="s">
        <v>3981</v>
      </c>
      <c r="D993" s="1" t="s">
        <v>1283</v>
      </c>
      <c r="E993" s="16">
        <v>204002000000</v>
      </c>
      <c r="F993" s="16" t="s">
        <v>1005</v>
      </c>
      <c r="G993" s="8" t="s">
        <v>201</v>
      </c>
      <c r="H993" s="1">
        <v>2</v>
      </c>
      <c r="I993" s="1" t="s">
        <v>1351</v>
      </c>
      <c r="J993" s="1">
        <v>202</v>
      </c>
      <c r="K993" s="1" t="s">
        <v>1352</v>
      </c>
      <c r="L993" s="1">
        <v>61001003001</v>
      </c>
      <c r="M993" s="1" t="s">
        <v>1374</v>
      </c>
      <c r="N993" s="8">
        <v>2014</v>
      </c>
      <c r="O993" s="8">
        <v>219</v>
      </c>
      <c r="P993" s="8" t="s">
        <v>4009</v>
      </c>
      <c r="Q9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3" s="8" t="s">
        <v>3968</v>
      </c>
      <c r="S993" s="8" t="s">
        <v>1799</v>
      </c>
      <c r="T993" s="8" t="s">
        <v>1382</v>
      </c>
      <c r="V993" s="1" t="s">
        <v>2591</v>
      </c>
      <c r="W993" s="8" t="s">
        <v>2633</v>
      </c>
      <c r="X993" s="19" t="s">
        <v>2758</v>
      </c>
      <c r="AA993" s="20">
        <v>6584125.5</v>
      </c>
      <c r="AB993" s="12">
        <f t="shared" si="15"/>
        <v>26725.06</v>
      </c>
      <c r="AC993" s="17">
        <f>ROUND(1.65586^(2*EXP(-((Таблица1[[#This Row],[Площадь, кв.м]]/200)^2))-1),4)</f>
        <v>0.81850000000000001</v>
      </c>
      <c r="AD9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3" s="21">
        <v>1</v>
      </c>
      <c r="AG9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21874.461599999999</v>
      </c>
      <c r="AH993" s="34">
        <f>ROUND(Таблица1[[#This Row],[УПКС]]*Таблица1[[#This Row],[Площадь, кв.м]],2)</f>
        <v>4790507.09</v>
      </c>
      <c r="AI993" s="14">
        <f>Таблица1[[#This Row],[Кадастровая стоимость, руб]]/Таблица1[[#This Row],[Действ. КС]]</f>
        <v>0.7275844134501992</v>
      </c>
      <c r="AJ993" s="20" t="s">
        <v>3996</v>
      </c>
      <c r="AK993" s="20" t="s">
        <v>3997</v>
      </c>
      <c r="AL993" s="20" t="s">
        <v>3998</v>
      </c>
      <c r="AM993" s="8" t="s">
        <v>3984</v>
      </c>
      <c r="AN993" s="8" t="s">
        <v>4036</v>
      </c>
      <c r="AO993" s="46" t="s">
        <v>4013</v>
      </c>
    </row>
    <row r="994" spans="1:41" x14ac:dyDescent="0.25">
      <c r="A994" s="1" t="s">
        <v>966</v>
      </c>
      <c r="B994" s="1" t="s">
        <v>17</v>
      </c>
      <c r="C994" s="1" t="s">
        <v>3981</v>
      </c>
      <c r="D994" s="1" t="s">
        <v>1283</v>
      </c>
      <c r="E994" s="16">
        <v>204002000000</v>
      </c>
      <c r="F994" s="16" t="s">
        <v>1005</v>
      </c>
      <c r="G994" s="8" t="s">
        <v>201</v>
      </c>
      <c r="H994" s="1">
        <v>2</v>
      </c>
      <c r="I994" s="1" t="s">
        <v>1351</v>
      </c>
      <c r="J994" s="1">
        <v>202</v>
      </c>
      <c r="K994" s="1" t="s">
        <v>1352</v>
      </c>
      <c r="L994" s="1">
        <v>61001002000</v>
      </c>
      <c r="M994" s="1" t="s">
        <v>1364</v>
      </c>
      <c r="N994" s="8">
        <v>2011</v>
      </c>
      <c r="O994" s="8">
        <v>120.7</v>
      </c>
      <c r="P994" s="8" t="s">
        <v>4009</v>
      </c>
      <c r="Q9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4" s="8" t="s">
        <v>3968</v>
      </c>
      <c r="S994" s="8" t="s">
        <v>2284</v>
      </c>
      <c r="T994" s="8" t="s">
        <v>1382</v>
      </c>
      <c r="V994" s="1" t="s">
        <v>2591</v>
      </c>
      <c r="W994" s="8" t="s">
        <v>2633</v>
      </c>
      <c r="X994" s="19" t="s">
        <v>2747</v>
      </c>
      <c r="AA994" s="20">
        <v>3628785.15</v>
      </c>
      <c r="AB994" s="12">
        <f t="shared" si="15"/>
        <v>26725.06</v>
      </c>
      <c r="AC994" s="17">
        <f>ROUND(1.65586^(2*EXP(-((Таблица1[[#This Row],[Площадь, кв.м]]/200)^2))-1),4)</f>
        <v>1.2170000000000001</v>
      </c>
      <c r="AD9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4" s="21">
        <v>1</v>
      </c>
      <c r="AG9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32524.398000000001</v>
      </c>
      <c r="AH994" s="34">
        <f>ROUND(Таблица1[[#This Row],[УПКС]]*Таблица1[[#This Row],[Площадь, кв.м]],2)</f>
        <v>3925694.84</v>
      </c>
      <c r="AI994" s="14">
        <f>Таблица1[[#This Row],[Кадастровая стоимость, руб]]/Таблица1[[#This Row],[Действ. КС]]</f>
        <v>1.0818206859119228</v>
      </c>
      <c r="AJ994" s="20" t="s">
        <v>3996</v>
      </c>
      <c r="AK994" s="20" t="s">
        <v>3997</v>
      </c>
      <c r="AL994" s="20" t="s">
        <v>3998</v>
      </c>
      <c r="AM994" s="8" t="s">
        <v>3984</v>
      </c>
      <c r="AN994" s="8" t="s">
        <v>4036</v>
      </c>
      <c r="AO994" s="46" t="s">
        <v>4013</v>
      </c>
    </row>
    <row r="995" spans="1:41" x14ac:dyDescent="0.25">
      <c r="A995" s="1" t="s">
        <v>215</v>
      </c>
      <c r="B995" s="1" t="s">
        <v>19</v>
      </c>
      <c r="C995" s="1" t="s">
        <v>3981</v>
      </c>
      <c r="D995" s="1" t="s">
        <v>1283</v>
      </c>
      <c r="E995" s="16">
        <v>204002000000</v>
      </c>
      <c r="F995" s="16" t="s">
        <v>1005</v>
      </c>
      <c r="G995" s="8" t="s">
        <v>201</v>
      </c>
      <c r="H995" s="1">
        <v>2</v>
      </c>
      <c r="I995" s="1" t="s">
        <v>1351</v>
      </c>
      <c r="J995" s="1">
        <v>202</v>
      </c>
      <c r="K995" s="1" t="s">
        <v>1352</v>
      </c>
      <c r="L995" s="1">
        <v>61001005000</v>
      </c>
      <c r="M995" s="1" t="s">
        <v>1358</v>
      </c>
      <c r="N995" s="8">
        <v>2014</v>
      </c>
      <c r="O995" s="8">
        <v>127.4</v>
      </c>
      <c r="P995" s="8" t="s">
        <v>4009</v>
      </c>
      <c r="Q9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5" s="8" t="s">
        <v>3933</v>
      </c>
      <c r="S995" s="8" t="s">
        <v>1567</v>
      </c>
      <c r="T995" s="8" t="s">
        <v>1382</v>
      </c>
      <c r="V995" s="1" t="s">
        <v>2591</v>
      </c>
      <c r="W995" s="8" t="s">
        <v>2648</v>
      </c>
      <c r="X995" s="19" t="s">
        <v>2729</v>
      </c>
      <c r="AA995" s="20">
        <v>3830217.3</v>
      </c>
      <c r="AB995" s="12">
        <f t="shared" si="15"/>
        <v>26725.06</v>
      </c>
      <c r="AC995" s="17">
        <f>ROUND(1.65586^(2*EXP(-((Таблица1[[#This Row],[Площадь, кв.м]]/200)^2))-1),4)</f>
        <v>1.1828000000000001</v>
      </c>
      <c r="AD9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5" s="21">
        <v>1</v>
      </c>
      <c r="AG9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31610.401000000002</v>
      </c>
      <c r="AH995" s="34">
        <f>ROUND(Таблица1[[#This Row],[УПКС]]*Таблица1[[#This Row],[Площадь, кв.м]],2)</f>
        <v>4027165.09</v>
      </c>
      <c r="AI995" s="14">
        <f>Таблица1[[#This Row],[Кадастровая стоимость, руб]]/Таблица1[[#This Row],[Действ. КС]]</f>
        <v>1.0514194821270324</v>
      </c>
      <c r="AJ995" s="20" t="s">
        <v>3996</v>
      </c>
      <c r="AK995" s="20" t="s">
        <v>3997</v>
      </c>
      <c r="AL995" s="20" t="s">
        <v>3998</v>
      </c>
      <c r="AM995" s="8" t="s">
        <v>3984</v>
      </c>
      <c r="AN995" s="8" t="s">
        <v>4036</v>
      </c>
      <c r="AO995" s="46" t="s">
        <v>4013</v>
      </c>
    </row>
    <row r="996" spans="1:41" x14ac:dyDescent="0.25">
      <c r="A996" s="1" t="s">
        <v>739</v>
      </c>
      <c r="B996" s="1" t="s">
        <v>17</v>
      </c>
      <c r="C996" s="1" t="s">
        <v>3981</v>
      </c>
      <c r="D996" s="1" t="s">
        <v>1283</v>
      </c>
      <c r="E996" s="16">
        <v>204002000000</v>
      </c>
      <c r="F996" s="16" t="s">
        <v>1005</v>
      </c>
      <c r="G996" s="8" t="s">
        <v>201</v>
      </c>
      <c r="H996" s="1">
        <v>2</v>
      </c>
      <c r="I996" s="1" t="s">
        <v>1351</v>
      </c>
      <c r="J996" s="1">
        <v>202</v>
      </c>
      <c r="K996" s="1" t="s">
        <v>1352</v>
      </c>
      <c r="L996" s="1">
        <v>61001002000</v>
      </c>
      <c r="M996" s="1" t="s">
        <v>1364</v>
      </c>
      <c r="N996" s="8">
        <v>2014</v>
      </c>
      <c r="O996" s="8">
        <v>70</v>
      </c>
      <c r="P996" s="8" t="s">
        <v>4009</v>
      </c>
      <c r="Q9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6" s="8" t="s">
        <v>3966</v>
      </c>
      <c r="S996" s="8" t="s">
        <v>2067</v>
      </c>
      <c r="T996" s="8" t="s">
        <v>1382</v>
      </c>
      <c r="V996" s="1" t="s">
        <v>2591</v>
      </c>
      <c r="W996" s="8" t="s">
        <v>2634</v>
      </c>
      <c r="X996" s="19" t="s">
        <v>2707</v>
      </c>
      <c r="AA996" s="20">
        <v>2104515</v>
      </c>
      <c r="AB996" s="12">
        <f t="shared" si="15"/>
        <v>26725.06</v>
      </c>
      <c r="AC996" s="17">
        <f>ROUND(1.65586^(2*EXP(-((Таблица1[[#This Row],[Площадь, кв.м]]/200)^2))-1),4)</f>
        <v>1.4741</v>
      </c>
      <c r="AD9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6" s="21">
        <v>1</v>
      </c>
      <c r="AG9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39395.410900000003</v>
      </c>
      <c r="AH996" s="34">
        <f>ROUND(Таблица1[[#This Row],[УПКС]]*Таблица1[[#This Row],[Площадь, кв.м]],2)</f>
        <v>2757678.76</v>
      </c>
      <c r="AI996" s="14">
        <f>Таблица1[[#This Row],[Кадастровая стоимость, руб]]/Таблица1[[#This Row],[Действ. КС]]</f>
        <v>1.3103630812800098</v>
      </c>
      <c r="AJ996" s="20" t="s">
        <v>3996</v>
      </c>
      <c r="AK996" s="20" t="s">
        <v>3997</v>
      </c>
      <c r="AL996" s="20" t="s">
        <v>3998</v>
      </c>
      <c r="AM996" s="8" t="s">
        <v>3984</v>
      </c>
      <c r="AN996" s="8" t="s">
        <v>4036</v>
      </c>
      <c r="AO996" s="46" t="s">
        <v>4013</v>
      </c>
    </row>
    <row r="997" spans="1:41" x14ac:dyDescent="0.25">
      <c r="A997" s="1" t="s">
        <v>392</v>
      </c>
      <c r="B997" s="1" t="s">
        <v>19</v>
      </c>
      <c r="C997" s="1" t="s">
        <v>3981</v>
      </c>
      <c r="D997" s="1" t="s">
        <v>1283</v>
      </c>
      <c r="E997" s="16">
        <v>204002000000</v>
      </c>
      <c r="F997" s="16" t="s">
        <v>1005</v>
      </c>
      <c r="G997" s="8" t="s">
        <v>201</v>
      </c>
      <c r="H997" s="1">
        <v>2</v>
      </c>
      <c r="I997" s="1" t="s">
        <v>1351</v>
      </c>
      <c r="J997" s="1">
        <v>202</v>
      </c>
      <c r="K997" s="1" t="s">
        <v>1352</v>
      </c>
      <c r="L997" s="1">
        <v>61001003000</v>
      </c>
      <c r="M997" s="1" t="s">
        <v>1359</v>
      </c>
      <c r="N997" s="8">
        <v>2014</v>
      </c>
      <c r="O997" s="8">
        <v>264.8</v>
      </c>
      <c r="P997" s="8" t="s">
        <v>4009</v>
      </c>
      <c r="Q9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7" s="8" t="s">
        <v>3915</v>
      </c>
      <c r="S997" s="8" t="s">
        <v>1738</v>
      </c>
      <c r="T997" s="8" t="s">
        <v>1382</v>
      </c>
      <c r="U997" s="18"/>
      <c r="V997" s="1" t="s">
        <v>2591</v>
      </c>
      <c r="W997" s="8" t="s">
        <v>2609</v>
      </c>
      <c r="X997" s="19" t="s">
        <v>2720</v>
      </c>
      <c r="AA997" s="20">
        <v>7961079.5999999996</v>
      </c>
      <c r="AB997" s="12">
        <f t="shared" si="15"/>
        <v>26725.06</v>
      </c>
      <c r="AC997" s="17">
        <f>ROUND(1.65586^(2*EXP(-((Таблица1[[#This Row],[Площадь, кв.м]]/200)^2))-1),4)</f>
        <v>0.71919999999999995</v>
      </c>
      <c r="AD9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7" s="21">
        <v>1</v>
      </c>
      <c r="AG9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19220.663199999999</v>
      </c>
      <c r="AH997" s="34">
        <f>ROUND(Таблица1[[#This Row],[УПКС]]*Таблица1[[#This Row],[Площадь, кв.м]],2)</f>
        <v>5089631.62</v>
      </c>
      <c r="AI997" s="14">
        <f>Таблица1[[#This Row],[Кадастровая стоимость, руб]]/Таблица1[[#This Row],[Действ. КС]]</f>
        <v>0.63931424828361227</v>
      </c>
      <c r="AJ997" s="20" t="s">
        <v>3996</v>
      </c>
      <c r="AK997" s="20" t="s">
        <v>3997</v>
      </c>
      <c r="AL997" s="20" t="s">
        <v>3998</v>
      </c>
      <c r="AM997" s="8" t="s">
        <v>3984</v>
      </c>
      <c r="AN997" s="8" t="s">
        <v>4036</v>
      </c>
      <c r="AO997" s="46" t="s">
        <v>4013</v>
      </c>
    </row>
    <row r="998" spans="1:41" x14ac:dyDescent="0.25">
      <c r="A998" s="1" t="s">
        <v>971</v>
      </c>
      <c r="B998" s="1" t="s">
        <v>17</v>
      </c>
      <c r="C998" s="1" t="s">
        <v>3981</v>
      </c>
      <c r="D998" s="1" t="s">
        <v>1283</v>
      </c>
      <c r="E998" s="16">
        <v>204002000000</v>
      </c>
      <c r="F998" s="16" t="s">
        <v>1005</v>
      </c>
      <c r="G998" s="8" t="s">
        <v>201</v>
      </c>
      <c r="H998" s="1">
        <v>2</v>
      </c>
      <c r="I998" s="1" t="s">
        <v>1351</v>
      </c>
      <c r="J998" s="1">
        <v>202</v>
      </c>
      <c r="K998" s="1" t="s">
        <v>1352</v>
      </c>
      <c r="L998" s="1">
        <v>61001002000</v>
      </c>
      <c r="M998" s="1" t="s">
        <v>1364</v>
      </c>
      <c r="N998" s="8">
        <v>2014</v>
      </c>
      <c r="O998" s="8">
        <v>123.9</v>
      </c>
      <c r="P998" s="8" t="s">
        <v>4009</v>
      </c>
      <c r="Q9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8" s="8" t="s">
        <v>3924</v>
      </c>
      <c r="S998" s="8" t="s">
        <v>2289</v>
      </c>
      <c r="T998" s="8" t="s">
        <v>1382</v>
      </c>
      <c r="V998" s="1" t="s">
        <v>2591</v>
      </c>
      <c r="W998" s="8" t="s">
        <v>2635</v>
      </c>
      <c r="X998" s="19" t="s">
        <v>2713</v>
      </c>
      <c r="AA998" s="20">
        <v>3724991.55</v>
      </c>
      <c r="AB998" s="12">
        <f t="shared" si="15"/>
        <v>26725.06</v>
      </c>
      <c r="AC998" s="17">
        <f>ROUND(1.65586^(2*EXP(-((Таблица1[[#This Row],[Площадь, кв.м]]/200)^2))-1),4)</f>
        <v>1.2005999999999999</v>
      </c>
      <c r="AD9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8" s="21">
        <v>1</v>
      </c>
      <c r="AG9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32086.107</v>
      </c>
      <c r="AH998" s="34">
        <f>ROUND(Таблица1[[#This Row],[УПКС]]*Таблица1[[#This Row],[Площадь, кв.м]],2)</f>
        <v>3975468.66</v>
      </c>
      <c r="AI998" s="14">
        <f>Таблица1[[#This Row],[Кадастровая стоимость, руб]]/Таблица1[[#This Row],[Действ. КС]]</f>
        <v>1.0672423297174998</v>
      </c>
      <c r="AJ998" s="20" t="s">
        <v>3996</v>
      </c>
      <c r="AK998" s="20" t="s">
        <v>3997</v>
      </c>
      <c r="AL998" s="20" t="s">
        <v>3998</v>
      </c>
      <c r="AM998" s="8" t="s">
        <v>3984</v>
      </c>
      <c r="AN998" s="8" t="s">
        <v>4036</v>
      </c>
      <c r="AO998" s="46" t="s">
        <v>4013</v>
      </c>
    </row>
    <row r="999" spans="1:41" x14ac:dyDescent="0.25">
      <c r="A999" s="1" t="s">
        <v>42</v>
      </c>
      <c r="B999" s="1" t="s">
        <v>8</v>
      </c>
      <c r="C999" s="1" t="s">
        <v>3981</v>
      </c>
      <c r="D999" s="1" t="s">
        <v>1283</v>
      </c>
      <c r="E999" s="16">
        <v>204002000000</v>
      </c>
      <c r="F999" s="16" t="s">
        <v>1005</v>
      </c>
      <c r="G999" s="8" t="s">
        <v>1338</v>
      </c>
      <c r="H999" s="1">
        <v>2</v>
      </c>
      <c r="I999" s="1" t="s">
        <v>1349</v>
      </c>
      <c r="J999" s="1">
        <v>201</v>
      </c>
      <c r="K999" s="1" t="s">
        <v>1350</v>
      </c>
      <c r="L999" s="1">
        <v>61001003000</v>
      </c>
      <c r="M999" s="1" t="s">
        <v>1359</v>
      </c>
      <c r="N999" s="8">
        <v>2014</v>
      </c>
      <c r="O999" s="8">
        <v>249.6</v>
      </c>
      <c r="P999" s="8" t="s">
        <v>4009</v>
      </c>
      <c r="Q9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999" s="8" t="s">
        <v>3915</v>
      </c>
      <c r="S999" s="8" t="s">
        <v>1411</v>
      </c>
      <c r="T999" s="8" t="s">
        <v>1382</v>
      </c>
      <c r="U999" s="18"/>
      <c r="V999" s="1" t="s">
        <v>2591</v>
      </c>
      <c r="W999" s="8" t="s">
        <v>2609</v>
      </c>
      <c r="X999" s="19" t="s">
        <v>2706</v>
      </c>
      <c r="Y999" s="8" t="s">
        <v>2933</v>
      </c>
      <c r="Z999" s="8">
        <v>1</v>
      </c>
      <c r="AA999" s="20">
        <v>7504099.2000000002</v>
      </c>
      <c r="AB999" s="12">
        <f t="shared" si="15"/>
        <v>26725.06</v>
      </c>
      <c r="AC999" s="17">
        <f>ROUND(1.65586^(2*EXP(-((Таблица1[[#This Row],[Площадь, кв.м]]/200)^2))-1),4)</f>
        <v>0.74690000000000001</v>
      </c>
      <c r="AD9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9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999" s="21">
        <v>1</v>
      </c>
      <c r="AG9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19960.9473</v>
      </c>
      <c r="AH999" s="34">
        <f>ROUND(Таблица1[[#This Row],[УПКС]]*Таблица1[[#This Row],[Площадь, кв.м]],2)</f>
        <v>4982252.45</v>
      </c>
      <c r="AI999" s="14">
        <f>Таблица1[[#This Row],[Кадастровая стоимость, руб]]/Таблица1[[#This Row],[Действ. КС]]</f>
        <v>0.66393744501671836</v>
      </c>
      <c r="AJ999" s="20" t="s">
        <v>3996</v>
      </c>
      <c r="AK999" s="20" t="s">
        <v>3997</v>
      </c>
      <c r="AL999" s="20" t="s">
        <v>3998</v>
      </c>
      <c r="AM999" s="8" t="s">
        <v>3984</v>
      </c>
      <c r="AN999" s="8" t="s">
        <v>4036</v>
      </c>
      <c r="AO999" s="46" t="s">
        <v>4013</v>
      </c>
    </row>
    <row r="1000" spans="1:41" x14ac:dyDescent="0.25">
      <c r="A1000" s="1" t="s">
        <v>1067</v>
      </c>
      <c r="B1000" s="1" t="s">
        <v>17</v>
      </c>
      <c r="C1000" s="1" t="s">
        <v>3981</v>
      </c>
      <c r="D1000" s="1" t="s">
        <v>1283</v>
      </c>
      <c r="E1000" s="16">
        <v>204002000000</v>
      </c>
      <c r="F1000" s="16" t="s">
        <v>1005</v>
      </c>
      <c r="G1000" s="8" t="s">
        <v>201</v>
      </c>
      <c r="H1000" s="1">
        <v>2</v>
      </c>
      <c r="I1000" s="1" t="s">
        <v>1351</v>
      </c>
      <c r="J1000" s="1">
        <v>202</v>
      </c>
      <c r="K1000" s="1" t="s">
        <v>1352</v>
      </c>
      <c r="L1000" s="1">
        <v>61001002000</v>
      </c>
      <c r="M1000" s="1" t="s">
        <v>1364</v>
      </c>
      <c r="N1000" s="8">
        <v>2015</v>
      </c>
      <c r="O1000" s="8">
        <v>203.8</v>
      </c>
      <c r="P1000" s="8" t="s">
        <v>4009</v>
      </c>
      <c r="Q10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0" s="8" t="s">
        <v>3914</v>
      </c>
      <c r="S1000" s="8" t="s">
        <v>2383</v>
      </c>
      <c r="T1000" s="8" t="s">
        <v>1382</v>
      </c>
      <c r="V1000" s="1" t="s">
        <v>2591</v>
      </c>
      <c r="W1000" s="8" t="s">
        <v>2606</v>
      </c>
      <c r="X1000" s="19" t="s">
        <v>2707</v>
      </c>
      <c r="AA1000" s="20">
        <v>6127145.0999999996</v>
      </c>
      <c r="AB1000" s="12">
        <f t="shared" si="15"/>
        <v>26725.06</v>
      </c>
      <c r="AC1000" s="17">
        <f>ROUND(1.65586^(2*EXP(-((Таблица1[[#This Row],[Площадь, кв.м]]/200)^2))-1),4)</f>
        <v>0.86309999999999998</v>
      </c>
      <c r="AD10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0" s="21">
        <v>1</v>
      </c>
      <c r="AG10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23066.399300000001</v>
      </c>
      <c r="AH1000" s="34">
        <f>ROUND(Таблица1[[#This Row],[УПКС]]*Таблица1[[#This Row],[Площадь, кв.м]],2)</f>
        <v>4700932.18</v>
      </c>
      <c r="AI1000" s="14">
        <f>Таблица1[[#This Row],[Кадастровая стоимость, руб]]/Таблица1[[#This Row],[Действ. КС]]</f>
        <v>0.76723043167363536</v>
      </c>
      <c r="AJ1000" s="20" t="s">
        <v>3996</v>
      </c>
      <c r="AK1000" s="20" t="s">
        <v>3997</v>
      </c>
      <c r="AL1000" s="20" t="s">
        <v>3998</v>
      </c>
      <c r="AM1000" s="8" t="s">
        <v>3984</v>
      </c>
      <c r="AN1000" s="8" t="s">
        <v>4036</v>
      </c>
      <c r="AO1000" s="46" t="s">
        <v>4013</v>
      </c>
    </row>
    <row r="1001" spans="1:41" x14ac:dyDescent="0.25">
      <c r="A1001" s="1" t="s">
        <v>163</v>
      </c>
      <c r="B1001" s="1" t="s">
        <v>17</v>
      </c>
      <c r="C1001" s="1" t="s">
        <v>3981</v>
      </c>
      <c r="D1001" s="1" t="s">
        <v>1283</v>
      </c>
      <c r="E1001" s="16">
        <v>204002000000</v>
      </c>
      <c r="F1001" s="16" t="s">
        <v>1005</v>
      </c>
      <c r="G1001" s="8" t="s">
        <v>201</v>
      </c>
      <c r="H1001" s="1">
        <v>2</v>
      </c>
      <c r="I1001" s="1" t="s">
        <v>1351</v>
      </c>
      <c r="J1001" s="1">
        <v>202</v>
      </c>
      <c r="K1001" s="1" t="s">
        <v>1352</v>
      </c>
      <c r="L1001" s="1">
        <v>61001005000</v>
      </c>
      <c r="M1001" s="1" t="s">
        <v>1358</v>
      </c>
      <c r="N1001" s="8">
        <v>2014</v>
      </c>
      <c r="O1001" s="8">
        <v>97.8</v>
      </c>
      <c r="P1001" s="8" t="s">
        <v>4009</v>
      </c>
      <c r="Q10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1" s="8" t="s">
        <v>3915</v>
      </c>
      <c r="S1001" s="8" t="s">
        <v>1518</v>
      </c>
      <c r="T1001" s="8" t="s">
        <v>1382</v>
      </c>
      <c r="V1001" s="1" t="s">
        <v>2591</v>
      </c>
      <c r="W1001" s="8" t="s">
        <v>2609</v>
      </c>
      <c r="X1001" s="19" t="s">
        <v>2716</v>
      </c>
      <c r="AA1001" s="20">
        <v>2940308.1</v>
      </c>
      <c r="AB1001" s="12">
        <f t="shared" si="15"/>
        <v>26725.06</v>
      </c>
      <c r="AC1001" s="17">
        <f>ROUND(1.65586^(2*EXP(-((Таблица1[[#This Row],[Площадь, кв.м]]/200)^2))-1),4)</f>
        <v>1.3362000000000001</v>
      </c>
      <c r="AD10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1" s="21">
        <v>1</v>
      </c>
      <c r="AG10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35710.025199999996</v>
      </c>
      <c r="AH1001" s="34">
        <f>ROUND(Таблица1[[#This Row],[УПКС]]*Таблица1[[#This Row],[Площадь, кв.м]],2)</f>
        <v>3492440.46</v>
      </c>
      <c r="AI1001" s="14">
        <f>Таблица1[[#This Row],[Кадастровая стоимость, руб]]/Таблица1[[#This Row],[Действ. КС]]</f>
        <v>1.1877804438249175</v>
      </c>
      <c r="AJ1001" s="20" t="s">
        <v>3996</v>
      </c>
      <c r="AK1001" s="20" t="s">
        <v>3997</v>
      </c>
      <c r="AL1001" s="20" t="s">
        <v>3998</v>
      </c>
      <c r="AM1001" s="8" t="s">
        <v>3984</v>
      </c>
      <c r="AN1001" s="8" t="s">
        <v>4036</v>
      </c>
      <c r="AO1001" s="46" t="s">
        <v>4013</v>
      </c>
    </row>
    <row r="1002" spans="1:41" x14ac:dyDescent="0.25">
      <c r="A1002" s="1" t="s">
        <v>289</v>
      </c>
      <c r="B1002" s="1" t="s">
        <v>17</v>
      </c>
      <c r="C1002" s="1" t="s">
        <v>3981</v>
      </c>
      <c r="D1002" s="1" t="s">
        <v>1283</v>
      </c>
      <c r="E1002" s="16">
        <v>204002000000</v>
      </c>
      <c r="F1002" s="16" t="s">
        <v>1005</v>
      </c>
      <c r="G1002" s="8" t="s">
        <v>201</v>
      </c>
      <c r="H1002" s="1">
        <v>2</v>
      </c>
      <c r="I1002" s="1" t="s">
        <v>1351</v>
      </c>
      <c r="J1002" s="1">
        <v>202</v>
      </c>
      <c r="K1002" s="1" t="s">
        <v>1352</v>
      </c>
      <c r="L1002" s="1">
        <v>61001006002</v>
      </c>
      <c r="M1002" s="1" t="s">
        <v>1360</v>
      </c>
      <c r="N1002" s="8">
        <v>2015</v>
      </c>
      <c r="O1002" s="8">
        <v>168.4</v>
      </c>
      <c r="P1002" s="8" t="s">
        <v>4009</v>
      </c>
      <c r="Q10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2" s="8" t="s">
        <v>3968</v>
      </c>
      <c r="S1002" s="8" t="s">
        <v>1637</v>
      </c>
      <c r="T1002" s="8" t="s">
        <v>1382</v>
      </c>
      <c r="V1002" s="1" t="s">
        <v>2591</v>
      </c>
      <c r="W1002" s="8" t="s">
        <v>2633</v>
      </c>
      <c r="X1002" s="19" t="s">
        <v>2713</v>
      </c>
      <c r="AA1002" s="20">
        <v>5062861.8</v>
      </c>
      <c r="AB1002" s="12">
        <f t="shared" si="15"/>
        <v>26725.06</v>
      </c>
      <c r="AC1002" s="17">
        <f>ROUND(1.65586^(2*EXP(-((Таблица1[[#This Row],[Площадь, кв.м]]/200)^2))-1),4)</f>
        <v>0.99209999999999998</v>
      </c>
      <c r="AD10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2" s="21">
        <v>1</v>
      </c>
      <c r="AG10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26513.932000000001</v>
      </c>
      <c r="AH1002" s="34">
        <f>ROUND(Таблица1[[#This Row],[УПКС]]*Таблица1[[#This Row],[Площадь, кв.м]],2)</f>
        <v>4464946.1500000004</v>
      </c>
      <c r="AI1002" s="14">
        <f>Таблица1[[#This Row],[Кадастровая стоимость, руб]]/Таблица1[[#This Row],[Действ. КС]]</f>
        <v>0.88190164503403989</v>
      </c>
      <c r="AJ1002" s="20" t="s">
        <v>3996</v>
      </c>
      <c r="AK1002" s="20" t="s">
        <v>3997</v>
      </c>
      <c r="AL1002" s="20" t="s">
        <v>3998</v>
      </c>
      <c r="AM1002" s="8" t="s">
        <v>3984</v>
      </c>
      <c r="AN1002" s="8" t="s">
        <v>4036</v>
      </c>
      <c r="AO1002" s="46" t="s">
        <v>4013</v>
      </c>
    </row>
    <row r="1003" spans="1:41" x14ac:dyDescent="0.25">
      <c r="A1003" s="1" t="s">
        <v>240</v>
      </c>
      <c r="B1003" s="1" t="s">
        <v>19</v>
      </c>
      <c r="C1003" s="1" t="s">
        <v>3981</v>
      </c>
      <c r="D1003" s="1" t="s">
        <v>1283</v>
      </c>
      <c r="E1003" s="16">
        <v>204002000000</v>
      </c>
      <c r="F1003" s="16" t="s">
        <v>1005</v>
      </c>
      <c r="G1003" s="8" t="s">
        <v>201</v>
      </c>
      <c r="H1003" s="1">
        <v>2</v>
      </c>
      <c r="I1003" s="1" t="s">
        <v>1351</v>
      </c>
      <c r="J1003" s="1">
        <v>202</v>
      </c>
      <c r="K1003" s="1" t="s">
        <v>1352</v>
      </c>
      <c r="L1003" s="1">
        <v>61001003000</v>
      </c>
      <c r="M1003" s="1" t="s">
        <v>1359</v>
      </c>
      <c r="N1003" s="8">
        <v>2015</v>
      </c>
      <c r="O1003" s="8">
        <v>140.5</v>
      </c>
      <c r="P1003" s="8" t="s">
        <v>4009</v>
      </c>
      <c r="Q10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3" s="8" t="s">
        <v>3967</v>
      </c>
      <c r="S1003" s="8" t="s">
        <v>1591</v>
      </c>
      <c r="T1003" s="8" t="s">
        <v>1382</v>
      </c>
      <c r="V1003" s="1" t="s">
        <v>2591</v>
      </c>
      <c r="W1003" s="8" t="s">
        <v>2646</v>
      </c>
      <c r="X1003" s="19" t="s">
        <v>2775</v>
      </c>
      <c r="AA1003" s="20">
        <v>4224062.25</v>
      </c>
      <c r="AB1003" s="12">
        <f t="shared" si="15"/>
        <v>26725.06</v>
      </c>
      <c r="AC1003" s="17">
        <f>ROUND(1.65586^(2*EXP(-((Таблица1[[#This Row],[Площадь, кв.м]]/200)^2))-1),4)</f>
        <v>1.1178999999999999</v>
      </c>
      <c r="AD10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3" s="21">
        <v>1</v>
      </c>
      <c r="AG10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29875.944599999999</v>
      </c>
      <c r="AH1003" s="34">
        <f>ROUND(Таблица1[[#This Row],[УПКС]]*Таблица1[[#This Row],[Площадь, кв.м]],2)</f>
        <v>4197570.22</v>
      </c>
      <c r="AI1003" s="14">
        <f>Таблица1[[#This Row],[Кадастровая стоимость, руб]]/Таблица1[[#This Row],[Действ. КС]]</f>
        <v>0.99372830502201992</v>
      </c>
      <c r="AJ1003" s="20" t="s">
        <v>3996</v>
      </c>
      <c r="AK1003" s="20" t="s">
        <v>3997</v>
      </c>
      <c r="AL1003" s="20" t="s">
        <v>3998</v>
      </c>
      <c r="AM1003" s="8" t="s">
        <v>3984</v>
      </c>
      <c r="AN1003" s="8" t="s">
        <v>4036</v>
      </c>
      <c r="AO1003" s="46" t="s">
        <v>4013</v>
      </c>
    </row>
    <row r="1004" spans="1:41" x14ac:dyDescent="0.25">
      <c r="A1004" s="1" t="s">
        <v>1083</v>
      </c>
      <c r="B1004" s="1" t="s">
        <v>17</v>
      </c>
      <c r="C1004" s="1" t="s">
        <v>3981</v>
      </c>
      <c r="D1004" s="1" t="s">
        <v>1283</v>
      </c>
      <c r="E1004" s="16">
        <v>204002000000</v>
      </c>
      <c r="F1004" s="16" t="s">
        <v>1005</v>
      </c>
      <c r="G1004" s="8" t="s">
        <v>201</v>
      </c>
      <c r="H1004" s="1">
        <v>2</v>
      </c>
      <c r="I1004" s="1" t="s">
        <v>1351</v>
      </c>
      <c r="J1004" s="1">
        <v>202</v>
      </c>
      <c r="K1004" s="1" t="s">
        <v>1352</v>
      </c>
      <c r="L1004" s="1">
        <v>61001002000</v>
      </c>
      <c r="M1004" s="1" t="s">
        <v>1364</v>
      </c>
      <c r="N1004" s="8">
        <v>2015</v>
      </c>
      <c r="O1004" s="8">
        <v>236.6</v>
      </c>
      <c r="P1004" s="8" t="s">
        <v>4009</v>
      </c>
      <c r="Q10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4" s="8" t="s">
        <v>3915</v>
      </c>
      <c r="S1004" s="8" t="s">
        <v>2398</v>
      </c>
      <c r="T1004" s="8" t="s">
        <v>1382</v>
      </c>
      <c r="U1004" s="18"/>
      <c r="V1004" s="1" t="s">
        <v>2591</v>
      </c>
      <c r="W1004" s="8" t="s">
        <v>2609</v>
      </c>
      <c r="X1004" s="19" t="s">
        <v>2742</v>
      </c>
      <c r="AA1004" s="20">
        <v>7113260.7000000002</v>
      </c>
      <c r="AB1004" s="12">
        <f t="shared" si="15"/>
        <v>26725.06</v>
      </c>
      <c r="AC1004" s="17">
        <f>ROUND(1.65586^(2*EXP(-((Таблица1[[#This Row],[Площадь, кв.м]]/200)^2))-1),4)</f>
        <v>0.77459999999999996</v>
      </c>
      <c r="AD10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4" s="21">
        <v>1</v>
      </c>
      <c r="AG10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20701.231500000002</v>
      </c>
      <c r="AH1004" s="34">
        <f>ROUND(Таблица1[[#This Row],[УПКС]]*Таблица1[[#This Row],[Площадь, кв.м]],2)</f>
        <v>4897911.37</v>
      </c>
      <c r="AI1004" s="14">
        <f>Таблица1[[#This Row],[Кадастровая стоимость, руб]]/Таблица1[[#This Row],[Действ. КС]]</f>
        <v>0.68856064420639052</v>
      </c>
      <c r="AJ1004" s="20" t="s">
        <v>3996</v>
      </c>
      <c r="AK1004" s="20" t="s">
        <v>3997</v>
      </c>
      <c r="AL1004" s="20" t="s">
        <v>3998</v>
      </c>
      <c r="AM1004" s="8" t="s">
        <v>3984</v>
      </c>
      <c r="AN1004" s="8" t="s">
        <v>4036</v>
      </c>
      <c r="AO1004" s="46" t="s">
        <v>4013</v>
      </c>
    </row>
    <row r="1005" spans="1:41" x14ac:dyDescent="0.25">
      <c r="A1005" s="1" t="s">
        <v>1038</v>
      </c>
      <c r="B1005" s="1" t="s">
        <v>17</v>
      </c>
      <c r="C1005" s="1" t="s">
        <v>3981</v>
      </c>
      <c r="D1005" s="1" t="s">
        <v>1283</v>
      </c>
      <c r="E1005" s="16">
        <v>204002000000</v>
      </c>
      <c r="F1005" s="16" t="s">
        <v>1005</v>
      </c>
      <c r="G1005" s="8" t="s">
        <v>201</v>
      </c>
      <c r="H1005" s="1">
        <v>2</v>
      </c>
      <c r="I1005" s="1" t="s">
        <v>1351</v>
      </c>
      <c r="J1005" s="1">
        <v>202</v>
      </c>
      <c r="K1005" s="1" t="s">
        <v>1352</v>
      </c>
      <c r="L1005" s="1">
        <v>61001002000</v>
      </c>
      <c r="M1005" s="1" t="s">
        <v>1364</v>
      </c>
      <c r="N1005" s="8">
        <v>2015</v>
      </c>
      <c r="O1005" s="8">
        <v>165.3</v>
      </c>
      <c r="P1005" s="8" t="s">
        <v>4009</v>
      </c>
      <c r="Q10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5" s="8" t="s">
        <v>3915</v>
      </c>
      <c r="S1005" s="8" t="s">
        <v>2354</v>
      </c>
      <c r="T1005" s="8" t="s">
        <v>1382</v>
      </c>
      <c r="V1005" s="1" t="s">
        <v>2591</v>
      </c>
      <c r="W1005" s="8" t="s">
        <v>2609</v>
      </c>
      <c r="X1005" s="19" t="s">
        <v>2737</v>
      </c>
      <c r="AA1005" s="20">
        <v>4969661.8499999996</v>
      </c>
      <c r="AB1005" s="12">
        <f t="shared" si="15"/>
        <v>26725.06</v>
      </c>
      <c r="AC1005" s="17">
        <f>ROUND(1.65586^(2*EXP(-((Таблица1[[#This Row],[Площадь, кв.м]]/200)^2))-1),4)</f>
        <v>1.0051000000000001</v>
      </c>
      <c r="AD10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5" s="21">
        <v>1</v>
      </c>
      <c r="AG10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26861.357800000002</v>
      </c>
      <c r="AH1005" s="34">
        <f>ROUND(Таблица1[[#This Row],[УПКС]]*Таблица1[[#This Row],[Площадь, кв.м]],2)</f>
        <v>4440182.4400000004</v>
      </c>
      <c r="AI1005" s="14">
        <f>Таблица1[[#This Row],[Кадастровая стоимость, руб]]/Таблица1[[#This Row],[Действ. КС]]</f>
        <v>0.89345765849239833</v>
      </c>
      <c r="AJ1005" s="20" t="s">
        <v>3996</v>
      </c>
      <c r="AK1005" s="20" t="s">
        <v>3997</v>
      </c>
      <c r="AL1005" s="20" t="s">
        <v>3998</v>
      </c>
      <c r="AM1005" s="8" t="s">
        <v>3984</v>
      </c>
      <c r="AN1005" s="8" t="s">
        <v>4036</v>
      </c>
      <c r="AO1005" s="46" t="s">
        <v>4013</v>
      </c>
    </row>
    <row r="1006" spans="1:41" x14ac:dyDescent="0.25">
      <c r="A1006" s="1" t="s">
        <v>441</v>
      </c>
      <c r="B1006" s="1" t="s">
        <v>8</v>
      </c>
      <c r="C1006" s="1" t="s">
        <v>3981</v>
      </c>
      <c r="D1006" s="1" t="s">
        <v>1283</v>
      </c>
      <c r="E1006" s="16">
        <v>204002000000</v>
      </c>
      <c r="F1006" s="16" t="s">
        <v>1005</v>
      </c>
      <c r="G1006" s="8" t="s">
        <v>201</v>
      </c>
      <c r="H1006" s="1">
        <v>2</v>
      </c>
      <c r="I1006" s="1" t="s">
        <v>1351</v>
      </c>
      <c r="J1006" s="1">
        <v>202</v>
      </c>
      <c r="K1006" s="1" t="s">
        <v>1352</v>
      </c>
      <c r="L1006" s="1">
        <v>61001005000</v>
      </c>
      <c r="M1006" s="1" t="s">
        <v>1358</v>
      </c>
      <c r="N1006" s="8">
        <v>2015</v>
      </c>
      <c r="O1006" s="8">
        <v>560</v>
      </c>
      <c r="P1006" s="8" t="s">
        <v>4009</v>
      </c>
      <c r="Q10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6" s="8" t="s">
        <v>3968</v>
      </c>
      <c r="S1006" s="8" t="s">
        <v>1786</v>
      </c>
      <c r="T1006" s="8" t="s">
        <v>1382</v>
      </c>
      <c r="U1006" s="18"/>
      <c r="V1006" s="1" t="s">
        <v>2591</v>
      </c>
      <c r="W1006" s="8" t="s">
        <v>2633</v>
      </c>
      <c r="X1006" s="19" t="s">
        <v>2691</v>
      </c>
      <c r="AA1006" s="20">
        <v>16836120</v>
      </c>
      <c r="AB1006" s="12">
        <f t="shared" si="15"/>
        <v>26725.06</v>
      </c>
      <c r="AC1006" s="17">
        <f>ROUND(1.65586^(2*EXP(-((Таблица1[[#This Row],[Площадь, кв.м]]/200)^2))-1),4)</f>
        <v>0.60419999999999996</v>
      </c>
      <c r="AD10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6" s="21">
        <v>1</v>
      </c>
      <c r="AG10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16147.281300000001</v>
      </c>
      <c r="AH1006" s="34">
        <f>ROUND(Таблица1[[#This Row],[УПКС]]*Таблица1[[#This Row],[Площадь, кв.м]],2)</f>
        <v>9042477.5299999993</v>
      </c>
      <c r="AI1006" s="14">
        <f>Таблица1[[#This Row],[Кадастровая стоимость, руб]]/Таблица1[[#This Row],[Действ. КС]]</f>
        <v>0.53708797098143746</v>
      </c>
      <c r="AJ1006" s="20" t="s">
        <v>3996</v>
      </c>
      <c r="AK1006" s="20" t="s">
        <v>3997</v>
      </c>
      <c r="AL1006" s="20" t="s">
        <v>3998</v>
      </c>
      <c r="AM1006" s="8" t="s">
        <v>3984</v>
      </c>
      <c r="AN1006" s="8" t="s">
        <v>4036</v>
      </c>
      <c r="AO1006" s="46" t="s">
        <v>4013</v>
      </c>
    </row>
    <row r="1007" spans="1:41" x14ac:dyDescent="0.25">
      <c r="A1007" s="1" t="s">
        <v>1046</v>
      </c>
      <c r="B1007" s="1" t="s">
        <v>17</v>
      </c>
      <c r="C1007" s="1" t="s">
        <v>3981</v>
      </c>
      <c r="D1007" s="1" t="s">
        <v>1283</v>
      </c>
      <c r="E1007" s="16">
        <v>204002000000</v>
      </c>
      <c r="F1007" s="16" t="s">
        <v>1005</v>
      </c>
      <c r="G1007" s="8" t="s">
        <v>201</v>
      </c>
      <c r="H1007" s="1">
        <v>2</v>
      </c>
      <c r="I1007" s="1" t="s">
        <v>1351</v>
      </c>
      <c r="J1007" s="1">
        <v>202</v>
      </c>
      <c r="K1007" s="1" t="s">
        <v>1352</v>
      </c>
      <c r="L1007" s="1">
        <v>61001002000</v>
      </c>
      <c r="M1007" s="1" t="s">
        <v>1364</v>
      </c>
      <c r="N1007" s="8">
        <v>2015</v>
      </c>
      <c r="O1007" s="8">
        <v>174.6</v>
      </c>
      <c r="P1007" s="8" t="s">
        <v>4009</v>
      </c>
      <c r="Q10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7" s="8" t="s">
        <v>3966</v>
      </c>
      <c r="S1007" s="8" t="s">
        <v>2362</v>
      </c>
      <c r="T1007" s="8" t="s">
        <v>1382</v>
      </c>
      <c r="V1007" s="1" t="s">
        <v>2591</v>
      </c>
      <c r="W1007" s="8" t="s">
        <v>2634</v>
      </c>
      <c r="X1007" s="19" t="s">
        <v>2758</v>
      </c>
      <c r="AA1007" s="20">
        <v>5249261.7</v>
      </c>
      <c r="AB1007" s="12">
        <f t="shared" si="15"/>
        <v>26725.06</v>
      </c>
      <c r="AC1007" s="17">
        <f>ROUND(1.65586^(2*EXP(-((Таблица1[[#This Row],[Площадь, кв.м]]/200)^2))-1),4)</f>
        <v>0.96689999999999998</v>
      </c>
      <c r="AD10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7" s="21">
        <v>1</v>
      </c>
      <c r="AG10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25840.460500000001</v>
      </c>
      <c r="AH1007" s="34">
        <f>ROUND(Таблица1[[#This Row],[УПКС]]*Таблица1[[#This Row],[Площадь, кв.м]],2)</f>
        <v>4511744.4000000004</v>
      </c>
      <c r="AI1007" s="14">
        <f>Таблица1[[#This Row],[Кадастровая стоимость, руб]]/Таблица1[[#This Row],[Действ. КС]]</f>
        <v>0.85950075607775478</v>
      </c>
      <c r="AJ1007" s="20" t="s">
        <v>3996</v>
      </c>
      <c r="AK1007" s="20" t="s">
        <v>3997</v>
      </c>
      <c r="AL1007" s="20" t="s">
        <v>3998</v>
      </c>
      <c r="AM1007" s="8" t="s">
        <v>3984</v>
      </c>
      <c r="AN1007" s="8" t="s">
        <v>4036</v>
      </c>
      <c r="AO1007" s="46" t="s">
        <v>4013</v>
      </c>
    </row>
    <row r="1008" spans="1:41" x14ac:dyDescent="0.25">
      <c r="A1008" s="1" t="s">
        <v>376</v>
      </c>
      <c r="B1008" s="1" t="s">
        <v>17</v>
      </c>
      <c r="C1008" s="1" t="s">
        <v>3981</v>
      </c>
      <c r="D1008" s="1" t="s">
        <v>1283</v>
      </c>
      <c r="E1008" s="16">
        <v>204002000000</v>
      </c>
      <c r="F1008" s="16" t="s">
        <v>1005</v>
      </c>
      <c r="G1008" s="8" t="s">
        <v>201</v>
      </c>
      <c r="H1008" s="1">
        <v>2</v>
      </c>
      <c r="I1008" s="1" t="s">
        <v>1351</v>
      </c>
      <c r="J1008" s="1">
        <v>202</v>
      </c>
      <c r="K1008" s="1" t="s">
        <v>1352</v>
      </c>
      <c r="L1008" s="1">
        <v>61001006000</v>
      </c>
      <c r="M1008" s="1" t="s">
        <v>1369</v>
      </c>
      <c r="N1008" s="8">
        <v>2015</v>
      </c>
      <c r="O1008" s="8">
        <v>240.4</v>
      </c>
      <c r="P1008" s="8" t="s">
        <v>4009</v>
      </c>
      <c r="Q10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8" s="8" t="s">
        <v>3971</v>
      </c>
      <c r="S1008" s="8" t="s">
        <v>1722</v>
      </c>
      <c r="T1008" s="8" t="s">
        <v>1382</v>
      </c>
      <c r="U1008" s="18"/>
      <c r="V1008" s="1" t="s">
        <v>2591</v>
      </c>
      <c r="W1008" s="8" t="s">
        <v>2654</v>
      </c>
      <c r="X1008" s="19" t="s">
        <v>2737</v>
      </c>
      <c r="AA1008" s="20">
        <v>7227505.7999999998</v>
      </c>
      <c r="AB1008" s="12">
        <f t="shared" si="15"/>
        <v>26725.06</v>
      </c>
      <c r="AC1008" s="17">
        <f>ROUND(1.65586^(2*EXP(-((Таблица1[[#This Row],[Площадь, кв.м]]/200)^2))-1),4)</f>
        <v>0.7661</v>
      </c>
      <c r="AD10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8" s="21">
        <v>1</v>
      </c>
      <c r="AG10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20474.068500000001</v>
      </c>
      <c r="AH1008" s="34">
        <f>ROUND(Таблица1[[#This Row],[УПКС]]*Таблица1[[#This Row],[Площадь, кв.м]],2)</f>
        <v>4921966.07</v>
      </c>
      <c r="AI1008" s="14">
        <f>Таблица1[[#This Row],[Кадастровая стоимость, руб]]/Таблица1[[#This Row],[Действ. КС]]</f>
        <v>0.68100479006187731</v>
      </c>
      <c r="AJ1008" s="20" t="s">
        <v>3996</v>
      </c>
      <c r="AK1008" s="20" t="s">
        <v>3997</v>
      </c>
      <c r="AL1008" s="20" t="s">
        <v>3998</v>
      </c>
      <c r="AM1008" s="8" t="s">
        <v>3984</v>
      </c>
      <c r="AN1008" s="8" t="s">
        <v>4036</v>
      </c>
      <c r="AO1008" s="46" t="s">
        <v>4013</v>
      </c>
    </row>
    <row r="1009" spans="1:41" x14ac:dyDescent="0.25">
      <c r="A1009" s="1" t="s">
        <v>228</v>
      </c>
      <c r="B1009" s="1" t="s">
        <v>17</v>
      </c>
      <c r="C1009" s="1" t="s">
        <v>3981</v>
      </c>
      <c r="D1009" s="1" t="s">
        <v>1283</v>
      </c>
      <c r="E1009" s="16">
        <v>204002000000</v>
      </c>
      <c r="F1009" s="16" t="s">
        <v>1005</v>
      </c>
      <c r="G1009" s="8" t="s">
        <v>201</v>
      </c>
      <c r="H1009" s="1">
        <v>2</v>
      </c>
      <c r="I1009" s="1" t="s">
        <v>1351</v>
      </c>
      <c r="J1009" s="1">
        <v>202</v>
      </c>
      <c r="K1009" s="1" t="s">
        <v>1352</v>
      </c>
      <c r="L1009" s="1">
        <v>61001006000</v>
      </c>
      <c r="M1009" s="1" t="s">
        <v>1369</v>
      </c>
      <c r="N1009" s="8">
        <v>2016</v>
      </c>
      <c r="O1009" s="8">
        <v>133</v>
      </c>
      <c r="P1009" s="8" t="s">
        <v>4009</v>
      </c>
      <c r="Q10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09" s="8" t="s">
        <v>3915</v>
      </c>
      <c r="S1009" s="8" t="s">
        <v>1579</v>
      </c>
      <c r="T1009" s="8" t="s">
        <v>1382</v>
      </c>
      <c r="V1009" s="1" t="s">
        <v>2591</v>
      </c>
      <c r="W1009" s="8" t="s">
        <v>2609</v>
      </c>
      <c r="X1009" s="19" t="s">
        <v>2712</v>
      </c>
      <c r="AA1009" s="20">
        <v>3998578.5</v>
      </c>
      <c r="AB1009" s="12">
        <f t="shared" si="15"/>
        <v>26725.06</v>
      </c>
      <c r="AC1009" s="17">
        <f>ROUND(1.65586^(2*EXP(-((Таблица1[[#This Row],[Площадь, кв.м]]/200)^2))-1),4)</f>
        <v>1.1547000000000001</v>
      </c>
      <c r="AD10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09" s="21">
        <v>1</v>
      </c>
      <c r="AG10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30859.426800000001</v>
      </c>
      <c r="AH1009" s="34">
        <f>ROUND(Таблица1[[#This Row],[УПКС]]*Таблица1[[#This Row],[Площадь, кв.м]],2)</f>
        <v>4104303.76</v>
      </c>
      <c r="AI1009" s="14">
        <f>Таблица1[[#This Row],[Кадастровая стоимость, руб]]/Таблица1[[#This Row],[Действ. КС]]</f>
        <v>1.0264407113678022</v>
      </c>
      <c r="AJ1009" s="20" t="s">
        <v>3996</v>
      </c>
      <c r="AK1009" s="20" t="s">
        <v>3997</v>
      </c>
      <c r="AL1009" s="20" t="s">
        <v>3998</v>
      </c>
      <c r="AM1009" s="8" t="s">
        <v>3984</v>
      </c>
      <c r="AN1009" s="8" t="s">
        <v>4036</v>
      </c>
      <c r="AO1009" s="46" t="s">
        <v>4013</v>
      </c>
    </row>
    <row r="1010" spans="1:41" x14ac:dyDescent="0.25">
      <c r="A1010" s="1" t="s">
        <v>143</v>
      </c>
      <c r="B1010" s="1" t="s">
        <v>17</v>
      </c>
      <c r="C1010" s="1" t="s">
        <v>3981</v>
      </c>
      <c r="D1010" s="1" t="s">
        <v>1283</v>
      </c>
      <c r="E1010" s="16">
        <v>204002000000</v>
      </c>
      <c r="F1010" s="16" t="s">
        <v>1005</v>
      </c>
      <c r="G1010" s="8" t="s">
        <v>201</v>
      </c>
      <c r="H1010" s="1">
        <v>2</v>
      </c>
      <c r="I1010" s="1" t="s">
        <v>1351</v>
      </c>
      <c r="J1010" s="1">
        <v>202</v>
      </c>
      <c r="K1010" s="1" t="s">
        <v>1352</v>
      </c>
      <c r="L1010" s="1">
        <v>61001005000</v>
      </c>
      <c r="M1010" s="1" t="s">
        <v>1358</v>
      </c>
      <c r="N1010" s="8">
        <v>2015</v>
      </c>
      <c r="O1010" s="8">
        <v>72.400000000000006</v>
      </c>
      <c r="P1010" s="8" t="s">
        <v>4009</v>
      </c>
      <c r="Q10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0" s="8" t="s">
        <v>3968</v>
      </c>
      <c r="S1010" s="8" t="s">
        <v>1500</v>
      </c>
      <c r="T1010" s="8" t="s">
        <v>1382</v>
      </c>
      <c r="V1010" s="1" t="s">
        <v>2591</v>
      </c>
      <c r="W1010" s="8" t="s">
        <v>2633</v>
      </c>
      <c r="X1010" s="19" t="s">
        <v>2746</v>
      </c>
      <c r="AA1010" s="20">
        <v>2176669.7999999998</v>
      </c>
      <c r="AB1010" s="12">
        <f t="shared" si="15"/>
        <v>26725.06</v>
      </c>
      <c r="AC1010" s="17">
        <f>ROUND(1.65586^(2*EXP(-((Таблица1[[#This Row],[Площадь, кв.м]]/200)^2))-1),4)</f>
        <v>1.4629000000000001</v>
      </c>
      <c r="AD10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0" s="21">
        <v>1</v>
      </c>
      <c r="AG10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39096.090300000003</v>
      </c>
      <c r="AH1010" s="34">
        <f>ROUND(Таблица1[[#This Row],[УПКС]]*Таблица1[[#This Row],[Площадь, кв.м]],2)</f>
        <v>2830556.94</v>
      </c>
      <c r="AI1010" s="14">
        <f>Таблица1[[#This Row],[Кадастровая стоимость, руб]]/Таблица1[[#This Row],[Действ. КС]]</f>
        <v>1.3004071357079519</v>
      </c>
      <c r="AJ1010" s="20" t="s">
        <v>3996</v>
      </c>
      <c r="AK1010" s="20" t="s">
        <v>3997</v>
      </c>
      <c r="AL1010" s="20" t="s">
        <v>3998</v>
      </c>
      <c r="AM1010" s="8" t="s">
        <v>3984</v>
      </c>
      <c r="AN1010" s="8" t="s">
        <v>4036</v>
      </c>
      <c r="AO1010" s="46" t="s">
        <v>4013</v>
      </c>
    </row>
    <row r="1011" spans="1:41" x14ac:dyDescent="0.25">
      <c r="A1011" s="1" t="s">
        <v>315</v>
      </c>
      <c r="B1011" s="1" t="s">
        <v>17</v>
      </c>
      <c r="C1011" s="1" t="s">
        <v>3981</v>
      </c>
      <c r="D1011" s="1" t="s">
        <v>1283</v>
      </c>
      <c r="E1011" s="16">
        <v>204002000000</v>
      </c>
      <c r="F1011" s="16" t="s">
        <v>1005</v>
      </c>
      <c r="G1011" s="8" t="s">
        <v>201</v>
      </c>
      <c r="H1011" s="1">
        <v>2</v>
      </c>
      <c r="I1011" s="1" t="s">
        <v>1351</v>
      </c>
      <c r="J1011" s="1">
        <v>202</v>
      </c>
      <c r="K1011" s="1" t="s">
        <v>1352</v>
      </c>
      <c r="L1011" s="1">
        <v>61001005000</v>
      </c>
      <c r="M1011" s="1" t="s">
        <v>1358</v>
      </c>
      <c r="N1011" s="8">
        <v>2014</v>
      </c>
      <c r="O1011" s="8">
        <v>181.7</v>
      </c>
      <c r="P1011" s="8" t="s">
        <v>4009</v>
      </c>
      <c r="Q10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1" s="8" t="s">
        <v>3914</v>
      </c>
      <c r="S1011" s="8" t="s">
        <v>1662</v>
      </c>
      <c r="T1011" s="8" t="s">
        <v>1382</v>
      </c>
      <c r="U1011" s="18"/>
      <c r="V1011" s="1" t="s">
        <v>2591</v>
      </c>
      <c r="W1011" s="8" t="s">
        <v>2606</v>
      </c>
      <c r="X1011" s="19" t="s">
        <v>2796</v>
      </c>
      <c r="AA1011" s="20">
        <v>5462719.6500000004</v>
      </c>
      <c r="AB1011" s="12">
        <f t="shared" si="15"/>
        <v>26725.06</v>
      </c>
      <c r="AC1011" s="17">
        <f>ROUND(1.65586^(2*EXP(-((Таблица1[[#This Row],[Площадь, кв.м]]/200)^2))-1),4)</f>
        <v>0.93940000000000001</v>
      </c>
      <c r="AD10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1" s="21">
        <v>1</v>
      </c>
      <c r="AG10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25105.521400000001</v>
      </c>
      <c r="AH1011" s="34">
        <f>ROUND(Таблица1[[#This Row],[УПКС]]*Таблица1[[#This Row],[Площадь, кв.м]],2)</f>
        <v>4561673.24</v>
      </c>
      <c r="AI1011" s="14">
        <f>Таблица1[[#This Row],[Кадастровая стоимость, руб]]/Таблица1[[#This Row],[Действ. КС]]</f>
        <v>0.83505534463955144</v>
      </c>
      <c r="AJ1011" s="20" t="s">
        <v>3996</v>
      </c>
      <c r="AK1011" s="20" t="s">
        <v>3997</v>
      </c>
      <c r="AL1011" s="20" t="s">
        <v>3998</v>
      </c>
      <c r="AM1011" s="8" t="s">
        <v>3984</v>
      </c>
      <c r="AN1011" s="8" t="s">
        <v>4036</v>
      </c>
      <c r="AO1011" s="46" t="s">
        <v>4013</v>
      </c>
    </row>
    <row r="1012" spans="1:41" x14ac:dyDescent="0.25">
      <c r="A1012" s="1" t="s">
        <v>924</v>
      </c>
      <c r="B1012" s="1" t="s">
        <v>17</v>
      </c>
      <c r="C1012" s="1" t="s">
        <v>3981</v>
      </c>
      <c r="D1012" s="1" t="s">
        <v>1283</v>
      </c>
      <c r="E1012" s="16">
        <v>204002000000</v>
      </c>
      <c r="F1012" s="16" t="s">
        <v>1005</v>
      </c>
      <c r="G1012" s="8" t="s">
        <v>201</v>
      </c>
      <c r="H1012" s="1">
        <v>2</v>
      </c>
      <c r="I1012" s="1" t="s">
        <v>1351</v>
      </c>
      <c r="J1012" s="1">
        <v>202</v>
      </c>
      <c r="K1012" s="1" t="s">
        <v>1352</v>
      </c>
      <c r="L1012" s="1">
        <v>61001002000</v>
      </c>
      <c r="M1012" s="1" t="s">
        <v>1364</v>
      </c>
      <c r="N1012" s="8">
        <v>2015</v>
      </c>
      <c r="O1012" s="8">
        <v>107.4</v>
      </c>
      <c r="P1012" s="8" t="s">
        <v>4009</v>
      </c>
      <c r="Q10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2" s="8" t="s">
        <v>3924</v>
      </c>
      <c r="S1012" s="8" t="s">
        <v>2243</v>
      </c>
      <c r="T1012" s="8" t="s">
        <v>1382</v>
      </c>
      <c r="V1012" s="1" t="s">
        <v>2591</v>
      </c>
      <c r="W1012" s="8" t="s">
        <v>2635</v>
      </c>
      <c r="X1012" s="19" t="s">
        <v>2724</v>
      </c>
      <c r="AA1012" s="20">
        <v>3228927.3</v>
      </c>
      <c r="AB1012" s="12">
        <f t="shared" si="15"/>
        <v>26725.06</v>
      </c>
      <c r="AC1012" s="17">
        <f>ROUND(1.65586^(2*EXP(-((Таблица1[[#This Row],[Площадь, кв.м]]/200)^2))-1),4)</f>
        <v>1.2861</v>
      </c>
      <c r="AD10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2" s="21">
        <v>1</v>
      </c>
      <c r="AG10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34371.099699999999</v>
      </c>
      <c r="AH1012" s="34">
        <f>ROUND(Таблица1[[#This Row],[УПКС]]*Таблица1[[#This Row],[Площадь, кв.м]],2)</f>
        <v>3691456.11</v>
      </c>
      <c r="AI1012" s="14">
        <f>Таблица1[[#This Row],[Кадастровая стоимость, руб]]/Таблица1[[#This Row],[Действ. КС]]</f>
        <v>1.1432453465273127</v>
      </c>
      <c r="AJ1012" s="20" t="s">
        <v>3996</v>
      </c>
      <c r="AK1012" s="20" t="s">
        <v>3997</v>
      </c>
      <c r="AL1012" s="20" t="s">
        <v>3998</v>
      </c>
      <c r="AM1012" s="8" t="s">
        <v>3984</v>
      </c>
      <c r="AN1012" s="8" t="s">
        <v>4036</v>
      </c>
      <c r="AO1012" s="46" t="s">
        <v>4013</v>
      </c>
    </row>
    <row r="1013" spans="1:41" x14ac:dyDescent="0.25">
      <c r="A1013" s="1" t="s">
        <v>883</v>
      </c>
      <c r="B1013" s="1" t="s">
        <v>17</v>
      </c>
      <c r="C1013" s="1" t="s">
        <v>3981</v>
      </c>
      <c r="D1013" s="1" t="s">
        <v>1283</v>
      </c>
      <c r="E1013" s="16">
        <v>204002000000</v>
      </c>
      <c r="F1013" s="16" t="s">
        <v>1005</v>
      </c>
      <c r="G1013" s="8" t="s">
        <v>201</v>
      </c>
      <c r="H1013" s="1">
        <v>2</v>
      </c>
      <c r="I1013" s="1" t="s">
        <v>1351</v>
      </c>
      <c r="J1013" s="1">
        <v>202</v>
      </c>
      <c r="K1013" s="1" t="s">
        <v>1352</v>
      </c>
      <c r="L1013" s="1">
        <v>61001002000</v>
      </c>
      <c r="M1013" s="1" t="s">
        <v>1364</v>
      </c>
      <c r="N1013" s="8">
        <v>2018</v>
      </c>
      <c r="O1013" s="8">
        <v>96.1</v>
      </c>
      <c r="P1013" s="8" t="s">
        <v>4009</v>
      </c>
      <c r="Q10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3" s="8" t="s">
        <v>3901</v>
      </c>
      <c r="S1013" s="8" t="s">
        <v>2203</v>
      </c>
      <c r="T1013" s="8" t="s">
        <v>1382</v>
      </c>
      <c r="U1013" s="18"/>
      <c r="V1013" s="1" t="s">
        <v>2591</v>
      </c>
      <c r="W1013" s="8" t="s">
        <v>2634</v>
      </c>
      <c r="X1013" s="19" t="s">
        <v>2719</v>
      </c>
      <c r="AA1013" s="20">
        <v>2889198.45</v>
      </c>
      <c r="AB1013" s="12">
        <f t="shared" si="15"/>
        <v>26725.06</v>
      </c>
      <c r="AC1013" s="17">
        <f>ROUND(1.65586^(2*EXP(-((Таблица1[[#This Row],[Площадь, кв.м]]/200)^2))-1),4)</f>
        <v>1.345</v>
      </c>
      <c r="AD10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3" s="21">
        <v>1</v>
      </c>
      <c r="AG10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35945.205699999999</v>
      </c>
      <c r="AH1013" s="34">
        <f>ROUND(Таблица1[[#This Row],[УПКС]]*Таблица1[[#This Row],[Площадь, кв.м]],2)</f>
        <v>3454334.27</v>
      </c>
      <c r="AI1013" s="14">
        <f>Таблица1[[#This Row],[Кадастровая стоимость, руб]]/Таблица1[[#This Row],[Действ. КС]]</f>
        <v>1.1956029777047679</v>
      </c>
      <c r="AJ1013" s="20" t="s">
        <v>3996</v>
      </c>
      <c r="AK1013" s="20" t="s">
        <v>3997</v>
      </c>
      <c r="AL1013" s="20" t="s">
        <v>3998</v>
      </c>
      <c r="AM1013" s="8" t="s">
        <v>3984</v>
      </c>
      <c r="AN1013" s="8" t="s">
        <v>4036</v>
      </c>
      <c r="AO1013" s="46" t="s">
        <v>4013</v>
      </c>
    </row>
    <row r="1014" spans="1:41" x14ac:dyDescent="0.25">
      <c r="A1014" s="1" t="s">
        <v>371</v>
      </c>
      <c r="B1014" s="1" t="s">
        <v>17</v>
      </c>
      <c r="C1014" s="1" t="s">
        <v>3981</v>
      </c>
      <c r="D1014" s="1" t="s">
        <v>1283</v>
      </c>
      <c r="E1014" s="16">
        <v>204002000000</v>
      </c>
      <c r="F1014" s="16" t="s">
        <v>1005</v>
      </c>
      <c r="G1014" s="8" t="s">
        <v>201</v>
      </c>
      <c r="H1014" s="1">
        <v>2</v>
      </c>
      <c r="I1014" s="1" t="s">
        <v>1351</v>
      </c>
      <c r="J1014" s="1">
        <v>202</v>
      </c>
      <c r="K1014" s="1" t="s">
        <v>1352</v>
      </c>
      <c r="L1014" s="1">
        <v>61001005000</v>
      </c>
      <c r="M1014" s="1" t="s">
        <v>1358</v>
      </c>
      <c r="N1014" s="8">
        <v>2016</v>
      </c>
      <c r="O1014" s="8">
        <v>236</v>
      </c>
      <c r="P1014" s="8" t="s">
        <v>4009</v>
      </c>
      <c r="Q10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4" s="8" t="s">
        <v>3924</v>
      </c>
      <c r="S1014" s="8" t="s">
        <v>1717</v>
      </c>
      <c r="T1014" s="8" t="s">
        <v>1382</v>
      </c>
      <c r="U1014" s="18"/>
      <c r="V1014" s="1" t="s">
        <v>2591</v>
      </c>
      <c r="W1014" s="8" t="s">
        <v>2635</v>
      </c>
      <c r="X1014" s="19" t="s">
        <v>2737</v>
      </c>
      <c r="AA1014" s="20">
        <v>7095222</v>
      </c>
      <c r="AB1014" s="12">
        <f t="shared" si="15"/>
        <v>26725.06</v>
      </c>
      <c r="AC1014" s="17">
        <f>ROUND(1.65586^(2*EXP(-((Таблица1[[#This Row],[Площадь, кв.м]]/200)^2))-1),4)</f>
        <v>0.77590000000000003</v>
      </c>
      <c r="AD10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4" s="21">
        <v>1</v>
      </c>
      <c r="AG10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20735.974099999999</v>
      </c>
      <c r="AH1014" s="34">
        <f>ROUND(Таблица1[[#This Row],[УПКС]]*Таблица1[[#This Row],[Площадь, кв.м]],2)</f>
        <v>4893689.8899999997</v>
      </c>
      <c r="AI1014" s="14">
        <f>Таблица1[[#This Row],[Кадастровая стоимость, руб]]/Таблица1[[#This Row],[Действ. КС]]</f>
        <v>0.68971624707443957</v>
      </c>
      <c r="AJ1014" s="20" t="s">
        <v>3996</v>
      </c>
      <c r="AK1014" s="20" t="s">
        <v>3997</v>
      </c>
      <c r="AL1014" s="20" t="s">
        <v>3998</v>
      </c>
      <c r="AM1014" s="8" t="s">
        <v>3984</v>
      </c>
      <c r="AN1014" s="8" t="s">
        <v>4036</v>
      </c>
      <c r="AO1014" s="46" t="s">
        <v>4013</v>
      </c>
    </row>
    <row r="1015" spans="1:41" x14ac:dyDescent="0.25">
      <c r="A1015" s="1" t="s">
        <v>285</v>
      </c>
      <c r="B1015" s="1" t="s">
        <v>17</v>
      </c>
      <c r="C1015" s="1" t="s">
        <v>3981</v>
      </c>
      <c r="D1015" s="1" t="s">
        <v>1283</v>
      </c>
      <c r="E1015" s="16">
        <v>204002000000</v>
      </c>
      <c r="F1015" s="16" t="s">
        <v>1005</v>
      </c>
      <c r="G1015" s="8" t="s">
        <v>201</v>
      </c>
      <c r="H1015" s="1">
        <v>2</v>
      </c>
      <c r="I1015" s="1" t="s">
        <v>1351</v>
      </c>
      <c r="J1015" s="1">
        <v>202</v>
      </c>
      <c r="K1015" s="1" t="s">
        <v>1352</v>
      </c>
      <c r="L1015" s="1">
        <v>61001005000</v>
      </c>
      <c r="M1015" s="1" t="s">
        <v>1358</v>
      </c>
      <c r="N1015" s="8">
        <v>2016</v>
      </c>
      <c r="O1015" s="8">
        <v>166.4</v>
      </c>
      <c r="P1015" s="8" t="s">
        <v>4009</v>
      </c>
      <c r="Q10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5" s="8" t="s">
        <v>3933</v>
      </c>
      <c r="S1015" s="8" t="s">
        <v>1633</v>
      </c>
      <c r="T1015" s="8" t="s">
        <v>1382</v>
      </c>
      <c r="V1015" s="1" t="s">
        <v>2591</v>
      </c>
      <c r="W1015" s="8" t="s">
        <v>2648</v>
      </c>
      <c r="X1015" s="19" t="s">
        <v>2758</v>
      </c>
      <c r="AA1015" s="20">
        <v>5002732.8</v>
      </c>
      <c r="AB1015" s="12">
        <f t="shared" si="15"/>
        <v>26725.06</v>
      </c>
      <c r="AC1015" s="17">
        <f>ROUND(1.65586^(2*EXP(-((Таблица1[[#This Row],[Площадь, кв.м]]/200)^2))-1),4)</f>
        <v>1.0004999999999999</v>
      </c>
      <c r="AD10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5" s="21">
        <v>1</v>
      </c>
      <c r="AG10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26738.422500000001</v>
      </c>
      <c r="AH1015" s="34">
        <f>ROUND(Таблица1[[#This Row],[УПКС]]*Таблица1[[#This Row],[Площадь, кв.м]],2)</f>
        <v>4449273.5</v>
      </c>
      <c r="AI1015" s="14">
        <f>Таблица1[[#This Row],[Кадастровая стоимость, руб]]/Таблица1[[#This Row],[Действ. КС]]</f>
        <v>0.88936860669432516</v>
      </c>
      <c r="AJ1015" s="20" t="s">
        <v>3996</v>
      </c>
      <c r="AK1015" s="20" t="s">
        <v>3997</v>
      </c>
      <c r="AL1015" s="20" t="s">
        <v>3998</v>
      </c>
      <c r="AM1015" s="8" t="s">
        <v>3984</v>
      </c>
      <c r="AN1015" s="8" t="s">
        <v>4036</v>
      </c>
      <c r="AO1015" s="46" t="s">
        <v>4013</v>
      </c>
    </row>
    <row r="1016" spans="1:41" x14ac:dyDescent="0.25">
      <c r="A1016" s="1" t="s">
        <v>1050</v>
      </c>
      <c r="B1016" s="1" t="s">
        <v>17</v>
      </c>
      <c r="C1016" s="1" t="s">
        <v>3981</v>
      </c>
      <c r="D1016" s="1" t="s">
        <v>1283</v>
      </c>
      <c r="E1016" s="16">
        <v>204002000000</v>
      </c>
      <c r="F1016" s="16" t="s">
        <v>1005</v>
      </c>
      <c r="G1016" s="8" t="s">
        <v>201</v>
      </c>
      <c r="H1016" s="1">
        <v>2</v>
      </c>
      <c r="I1016" s="1" t="s">
        <v>1351</v>
      </c>
      <c r="J1016" s="1">
        <v>202</v>
      </c>
      <c r="K1016" s="1" t="s">
        <v>1352</v>
      </c>
      <c r="L1016" s="1">
        <v>61001002000</v>
      </c>
      <c r="M1016" s="1" t="s">
        <v>1364</v>
      </c>
      <c r="N1016" s="8">
        <v>2016</v>
      </c>
      <c r="O1016" s="8">
        <v>184</v>
      </c>
      <c r="P1016" s="8" t="s">
        <v>4009</v>
      </c>
      <c r="Q10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6" s="8" t="s">
        <v>3915</v>
      </c>
      <c r="S1016" s="8" t="s">
        <v>2366</v>
      </c>
      <c r="T1016" s="8" t="s">
        <v>1382</v>
      </c>
      <c r="V1016" s="1" t="s">
        <v>2591</v>
      </c>
      <c r="W1016" s="8" t="s">
        <v>2609</v>
      </c>
      <c r="X1016" s="19" t="s">
        <v>2688</v>
      </c>
      <c r="AA1016" s="20">
        <v>5531868</v>
      </c>
      <c r="AB1016" s="12">
        <f t="shared" si="15"/>
        <v>26725.06</v>
      </c>
      <c r="AC1016" s="17">
        <f>ROUND(1.65586^(2*EXP(-((Таблица1[[#This Row],[Площадь, кв.м]]/200)^2))-1),4)</f>
        <v>0.93079999999999996</v>
      </c>
      <c r="AD10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6" s="21">
        <v>1</v>
      </c>
      <c r="AG10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24875.685799999999</v>
      </c>
      <c r="AH1016" s="34">
        <f>ROUND(Таблица1[[#This Row],[УПКС]]*Таблица1[[#This Row],[Площадь, кв.м]],2)</f>
        <v>4577126.1900000004</v>
      </c>
      <c r="AI1016" s="14">
        <f>Таблица1[[#This Row],[Кадастровая стоимость, руб]]/Таблица1[[#This Row],[Действ. КС]]</f>
        <v>0.82741059439596176</v>
      </c>
      <c r="AJ1016" s="20" t="s">
        <v>3996</v>
      </c>
      <c r="AK1016" s="20" t="s">
        <v>3997</v>
      </c>
      <c r="AL1016" s="20" t="s">
        <v>3998</v>
      </c>
      <c r="AM1016" s="8" t="s">
        <v>3984</v>
      </c>
      <c r="AN1016" s="8" t="s">
        <v>4036</v>
      </c>
      <c r="AO1016" s="46" t="s">
        <v>4013</v>
      </c>
    </row>
    <row r="1017" spans="1:41" x14ac:dyDescent="0.25">
      <c r="A1017" s="1" t="s">
        <v>9</v>
      </c>
      <c r="B1017" s="1" t="s">
        <v>10</v>
      </c>
      <c r="C1017" s="1" t="s">
        <v>3981</v>
      </c>
      <c r="D1017" s="1" t="s">
        <v>1283</v>
      </c>
      <c r="E1017" s="16">
        <v>204002000000</v>
      </c>
      <c r="F1017" s="16" t="s">
        <v>1005</v>
      </c>
      <c r="G1017" s="8" t="s">
        <v>1338</v>
      </c>
      <c r="H1017" s="1">
        <v>2</v>
      </c>
      <c r="I1017" s="1" t="s">
        <v>1349</v>
      </c>
      <c r="J1017" s="1">
        <v>201</v>
      </c>
      <c r="K1017" s="1" t="s">
        <v>1350</v>
      </c>
      <c r="L1017" s="1">
        <v>61001005000</v>
      </c>
      <c r="M1017" s="1" t="s">
        <v>1358</v>
      </c>
      <c r="N1017" s="8">
        <v>1991</v>
      </c>
      <c r="O1017" s="8">
        <v>67.599999999999994</v>
      </c>
      <c r="P1017" s="8" t="s">
        <v>4009</v>
      </c>
      <c r="Q10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7" s="8" t="s">
        <v>3914</v>
      </c>
      <c r="S1017" s="8" t="s">
        <v>1385</v>
      </c>
      <c r="T1017" s="8" t="s">
        <v>1382</v>
      </c>
      <c r="V1017" s="1" t="s">
        <v>2591</v>
      </c>
      <c r="W1017" s="8" t="s">
        <v>2606</v>
      </c>
      <c r="X1017" s="19" t="s">
        <v>2691</v>
      </c>
      <c r="AA1017" s="20">
        <v>2032360.2</v>
      </c>
      <c r="AB1017" s="12">
        <f t="shared" si="15"/>
        <v>26725.06</v>
      </c>
      <c r="AC1017" s="17">
        <f>ROUND(1.65586^(2*EXP(-((Таблица1[[#This Row],[Площадь, кв.м]]/200)^2))-1),4)</f>
        <v>1.4850000000000001</v>
      </c>
      <c r="AD10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1017" s="21">
        <v>1</v>
      </c>
      <c r="AG10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32543.105599999999</v>
      </c>
      <c r="AH1017" s="34">
        <f>ROUND(Таблица1[[#This Row],[УПКС]]*Таблица1[[#This Row],[Площадь, кв.м]],2)</f>
        <v>2199913.94</v>
      </c>
      <c r="AI1017" s="14">
        <f>Таблица1[[#This Row],[Кадастровая стоимость, руб]]/Таблица1[[#This Row],[Действ. КС]]</f>
        <v>1.0824429350663332</v>
      </c>
      <c r="AJ1017" s="20" t="s">
        <v>3996</v>
      </c>
      <c r="AK1017" s="20" t="s">
        <v>3997</v>
      </c>
      <c r="AL1017" s="20" t="s">
        <v>3998</v>
      </c>
      <c r="AM1017" s="8" t="s">
        <v>3984</v>
      </c>
      <c r="AN1017" s="8" t="s">
        <v>4036</v>
      </c>
      <c r="AO1017" s="46" t="s">
        <v>4013</v>
      </c>
    </row>
    <row r="1018" spans="1:41" x14ac:dyDescent="0.25">
      <c r="A1018" s="1" t="s">
        <v>379</v>
      </c>
      <c r="B1018" s="1" t="s">
        <v>17</v>
      </c>
      <c r="C1018" s="1" t="s">
        <v>3981</v>
      </c>
      <c r="D1018" s="1" t="s">
        <v>1283</v>
      </c>
      <c r="E1018" s="16">
        <v>204002000000</v>
      </c>
      <c r="F1018" s="16" t="s">
        <v>1005</v>
      </c>
      <c r="G1018" s="8" t="s">
        <v>201</v>
      </c>
      <c r="H1018" s="1">
        <v>2</v>
      </c>
      <c r="I1018" s="1" t="s">
        <v>1351</v>
      </c>
      <c r="J1018" s="1">
        <v>202</v>
      </c>
      <c r="K1018" s="1" t="s">
        <v>1352</v>
      </c>
      <c r="L1018" s="1">
        <v>61001003000</v>
      </c>
      <c r="M1018" s="1" t="s">
        <v>1359</v>
      </c>
      <c r="N1018" s="8">
        <v>2016</v>
      </c>
      <c r="O1018" s="8">
        <v>245.5</v>
      </c>
      <c r="P1018" s="8" t="s">
        <v>4009</v>
      </c>
      <c r="Q10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8" s="8" t="s">
        <v>3916</v>
      </c>
      <c r="S1018" s="8" t="s">
        <v>1725</v>
      </c>
      <c r="T1018" s="8" t="s">
        <v>1382</v>
      </c>
      <c r="U1018" s="18"/>
      <c r="V1018" s="1" t="s">
        <v>2591</v>
      </c>
      <c r="W1018" s="8" t="s">
        <v>2607</v>
      </c>
      <c r="X1018" s="19" t="s">
        <v>2811</v>
      </c>
      <c r="AA1018" s="20">
        <v>7380834.75</v>
      </c>
      <c r="AB1018" s="12">
        <f t="shared" si="15"/>
        <v>26725.06</v>
      </c>
      <c r="AC1018" s="17">
        <f>ROUND(1.65586^(2*EXP(-((Таблица1[[#This Row],[Площадь, кв.м]]/200)^2))-1),4)</f>
        <v>0.75519999999999998</v>
      </c>
      <c r="AD10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8" s="21">
        <v>1</v>
      </c>
      <c r="AG10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20182.765299999999</v>
      </c>
      <c r="AH1018" s="34">
        <f>ROUND(Таблица1[[#This Row],[УПКС]]*Таблица1[[#This Row],[Площадь, кв.м]],2)</f>
        <v>4954868.88</v>
      </c>
      <c r="AI1018" s="14">
        <f>Таблица1[[#This Row],[Кадастровая стоимость, руб]]/Таблица1[[#This Row],[Действ. КС]]</f>
        <v>0.6713155148203257</v>
      </c>
      <c r="AJ1018" s="20" t="s">
        <v>3996</v>
      </c>
      <c r="AK1018" s="20" t="s">
        <v>3997</v>
      </c>
      <c r="AL1018" s="20" t="s">
        <v>3998</v>
      </c>
      <c r="AM1018" s="8" t="s">
        <v>3984</v>
      </c>
      <c r="AN1018" s="8" t="s">
        <v>4036</v>
      </c>
      <c r="AO1018" s="46" t="s">
        <v>4013</v>
      </c>
    </row>
    <row r="1019" spans="1:41" x14ac:dyDescent="0.25">
      <c r="A1019" s="1" t="s">
        <v>203</v>
      </c>
      <c r="B1019" s="1" t="s">
        <v>8</v>
      </c>
      <c r="C1019" s="1" t="s">
        <v>3981</v>
      </c>
      <c r="D1019" s="1" t="s">
        <v>1283</v>
      </c>
      <c r="E1019" s="16">
        <v>204002000000</v>
      </c>
      <c r="F1019" s="16" t="s">
        <v>1005</v>
      </c>
      <c r="G1019" s="8" t="s">
        <v>201</v>
      </c>
      <c r="H1019" s="1">
        <v>2</v>
      </c>
      <c r="I1019" s="1" t="s">
        <v>1351</v>
      </c>
      <c r="J1019" s="1">
        <v>202</v>
      </c>
      <c r="K1019" s="1" t="s">
        <v>1352</v>
      </c>
      <c r="L1019" s="1">
        <v>61001005000</v>
      </c>
      <c r="M1019" s="1" t="s">
        <v>1358</v>
      </c>
      <c r="N1019" s="8">
        <v>2017</v>
      </c>
      <c r="O1019" s="8">
        <v>120.7</v>
      </c>
      <c r="P1019" s="8" t="s">
        <v>4009</v>
      </c>
      <c r="Q10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19" s="8" t="s">
        <v>3968</v>
      </c>
      <c r="S1019" s="8" t="s">
        <v>1556</v>
      </c>
      <c r="T1019" s="8" t="s">
        <v>1382</v>
      </c>
      <c r="U1019" s="18"/>
      <c r="V1019" s="1" t="s">
        <v>2591</v>
      </c>
      <c r="W1019" s="8" t="s">
        <v>2633</v>
      </c>
      <c r="X1019" s="19" t="s">
        <v>2726</v>
      </c>
      <c r="AA1019" s="20">
        <v>3628785.15</v>
      </c>
      <c r="AB1019" s="12">
        <f t="shared" si="15"/>
        <v>26725.06</v>
      </c>
      <c r="AC1019" s="17">
        <f>ROUND(1.65586^(2*EXP(-((Таблица1[[#This Row],[Площадь, кв.м]]/200)^2))-1),4)</f>
        <v>1.2170000000000001</v>
      </c>
      <c r="AD10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19" s="21">
        <v>1</v>
      </c>
      <c r="AG10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32524.398000000001</v>
      </c>
      <c r="AH1019" s="34">
        <f>ROUND(Таблица1[[#This Row],[УПКС]]*Таблица1[[#This Row],[Площадь, кв.м]],2)</f>
        <v>3925694.84</v>
      </c>
      <c r="AI1019" s="14">
        <f>Таблица1[[#This Row],[Кадастровая стоимость, руб]]/Таблица1[[#This Row],[Действ. КС]]</f>
        <v>1.0818206859119228</v>
      </c>
      <c r="AJ1019" s="20" t="s">
        <v>3996</v>
      </c>
      <c r="AK1019" s="20" t="s">
        <v>3997</v>
      </c>
      <c r="AL1019" s="20" t="s">
        <v>3998</v>
      </c>
      <c r="AM1019" s="8" t="s">
        <v>3984</v>
      </c>
      <c r="AN1019" s="8" t="s">
        <v>4036</v>
      </c>
      <c r="AO1019" s="46" t="s">
        <v>4013</v>
      </c>
    </row>
    <row r="1020" spans="1:41" x14ac:dyDescent="0.25">
      <c r="A1020" s="1" t="s">
        <v>328</v>
      </c>
      <c r="B1020" s="1" t="s">
        <v>8</v>
      </c>
      <c r="C1020" s="1" t="s">
        <v>3981</v>
      </c>
      <c r="D1020" s="1" t="s">
        <v>1283</v>
      </c>
      <c r="E1020" s="16">
        <v>204002000000</v>
      </c>
      <c r="F1020" s="16" t="s">
        <v>1005</v>
      </c>
      <c r="G1020" s="8" t="s">
        <v>201</v>
      </c>
      <c r="H1020" s="1">
        <v>2</v>
      </c>
      <c r="I1020" s="1" t="s">
        <v>1351</v>
      </c>
      <c r="J1020" s="1">
        <v>202</v>
      </c>
      <c r="K1020" s="1" t="s">
        <v>1352</v>
      </c>
      <c r="L1020" s="1">
        <v>61001003000</v>
      </c>
      <c r="M1020" s="1" t="s">
        <v>1359</v>
      </c>
      <c r="N1020" s="8">
        <v>2017</v>
      </c>
      <c r="O1020" s="8">
        <v>190</v>
      </c>
      <c r="P1020" s="8" t="s">
        <v>4009</v>
      </c>
      <c r="Q10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0" s="8" t="s">
        <v>3924</v>
      </c>
      <c r="S1020" s="8" t="s">
        <v>1675</v>
      </c>
      <c r="T1020" s="8" t="s">
        <v>1382</v>
      </c>
      <c r="U1020" s="18"/>
      <c r="V1020" s="1" t="s">
        <v>2591</v>
      </c>
      <c r="W1020" s="8" t="s">
        <v>2635</v>
      </c>
      <c r="X1020" s="19"/>
      <c r="AA1020" s="20">
        <v>5712255</v>
      </c>
      <c r="AB1020" s="12">
        <f t="shared" si="15"/>
        <v>26725.06</v>
      </c>
      <c r="AC1020" s="17">
        <f>ROUND(1.65586^(2*EXP(-((Таблица1[[#This Row],[Площадь, кв.м]]/200)^2))-1),4)</f>
        <v>0.90910000000000002</v>
      </c>
      <c r="AD10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0" s="21">
        <v>1</v>
      </c>
      <c r="AG10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24295.752</v>
      </c>
      <c r="AH1020" s="34">
        <f>ROUND(Таблица1[[#This Row],[УПКС]]*Таблица1[[#This Row],[Площадь, кв.м]],2)</f>
        <v>4616192.88</v>
      </c>
      <c r="AI1020" s="14">
        <f>Таблица1[[#This Row],[Кадастровая стоимость, руб]]/Таблица1[[#This Row],[Действ. КС]]</f>
        <v>0.80812093997904499</v>
      </c>
      <c r="AJ1020" s="20" t="s">
        <v>3996</v>
      </c>
      <c r="AK1020" s="20" t="s">
        <v>3997</v>
      </c>
      <c r="AL1020" s="20" t="s">
        <v>3998</v>
      </c>
      <c r="AM1020" s="8" t="s">
        <v>3984</v>
      </c>
      <c r="AN1020" s="8" t="s">
        <v>4036</v>
      </c>
      <c r="AO1020" s="46" t="s">
        <v>4013</v>
      </c>
    </row>
    <row r="1021" spans="1:41" x14ac:dyDescent="0.25">
      <c r="A1021" s="1" t="s">
        <v>353</v>
      </c>
      <c r="B1021" s="1" t="s">
        <v>8</v>
      </c>
      <c r="C1021" s="1" t="s">
        <v>3981</v>
      </c>
      <c r="D1021" s="1" t="s">
        <v>1283</v>
      </c>
      <c r="E1021" s="16">
        <v>204002000000</v>
      </c>
      <c r="F1021" s="16" t="s">
        <v>1005</v>
      </c>
      <c r="G1021" s="8" t="s">
        <v>201</v>
      </c>
      <c r="H1021" s="1">
        <v>2</v>
      </c>
      <c r="I1021" s="1" t="s">
        <v>1351</v>
      </c>
      <c r="J1021" s="1">
        <v>202</v>
      </c>
      <c r="K1021" s="1" t="s">
        <v>1352</v>
      </c>
      <c r="L1021" s="1">
        <v>61001005000</v>
      </c>
      <c r="M1021" s="1" t="s">
        <v>1358</v>
      </c>
      <c r="N1021" s="8">
        <v>2017</v>
      </c>
      <c r="O1021" s="8">
        <v>211.8</v>
      </c>
      <c r="P1021" s="8" t="s">
        <v>4009</v>
      </c>
      <c r="Q10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1" s="8" t="s">
        <v>3916</v>
      </c>
      <c r="S1021" s="8" t="s">
        <v>1699</v>
      </c>
      <c r="T1021" s="8" t="s">
        <v>1382</v>
      </c>
      <c r="U1021" s="18"/>
      <c r="V1021" s="1" t="s">
        <v>2591</v>
      </c>
      <c r="W1021" s="8" t="s">
        <v>2607</v>
      </c>
      <c r="X1021" s="19" t="s">
        <v>2807</v>
      </c>
      <c r="AA1021" s="20">
        <v>6367661.0999999996</v>
      </c>
      <c r="AB1021" s="12">
        <f t="shared" si="15"/>
        <v>26725.06</v>
      </c>
      <c r="AC1021" s="17">
        <f>ROUND(1.65586^(2*EXP(-((Таблица1[[#This Row],[Площадь, кв.м]]/200)^2))-1),4)</f>
        <v>0.83889999999999998</v>
      </c>
      <c r="AD10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1" s="21">
        <v>1</v>
      </c>
      <c r="AG10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22419.6528</v>
      </c>
      <c r="AH1021" s="34">
        <f>ROUND(Таблица1[[#This Row],[УПКС]]*Таблица1[[#This Row],[Площадь, кв.м]],2)</f>
        <v>4748482.46</v>
      </c>
      <c r="AI1021" s="14">
        <f>Таблица1[[#This Row],[Кадастровая стоимость, руб]]/Таблица1[[#This Row],[Действ. КС]]</f>
        <v>0.74571846482219351</v>
      </c>
      <c r="AJ1021" s="20" t="s">
        <v>3996</v>
      </c>
      <c r="AK1021" s="20" t="s">
        <v>3997</v>
      </c>
      <c r="AL1021" s="20" t="s">
        <v>3998</v>
      </c>
      <c r="AM1021" s="8" t="s">
        <v>3984</v>
      </c>
      <c r="AN1021" s="8" t="s">
        <v>4036</v>
      </c>
      <c r="AO1021" s="46" t="s">
        <v>4013</v>
      </c>
    </row>
    <row r="1022" spans="1:41" x14ac:dyDescent="0.25">
      <c r="A1022" s="1" t="s">
        <v>141</v>
      </c>
      <c r="B1022" s="1" t="s">
        <v>8</v>
      </c>
      <c r="C1022" s="1" t="s">
        <v>3981</v>
      </c>
      <c r="D1022" s="1" t="s">
        <v>1283</v>
      </c>
      <c r="E1022" s="16">
        <v>204002000000</v>
      </c>
      <c r="F1022" s="16" t="s">
        <v>1005</v>
      </c>
      <c r="G1022" s="8" t="s">
        <v>201</v>
      </c>
      <c r="H1022" s="1">
        <v>2</v>
      </c>
      <c r="I1022" s="1" t="s">
        <v>1351</v>
      </c>
      <c r="J1022" s="1">
        <v>202</v>
      </c>
      <c r="K1022" s="1" t="s">
        <v>1352</v>
      </c>
      <c r="L1022" s="1">
        <v>61001005000</v>
      </c>
      <c r="M1022" s="1" t="s">
        <v>1358</v>
      </c>
      <c r="N1022" s="8">
        <v>2017</v>
      </c>
      <c r="O1022" s="8">
        <v>68.900000000000006</v>
      </c>
      <c r="P1022" s="8" t="s">
        <v>4009</v>
      </c>
      <c r="Q10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2" s="8" t="s">
        <v>3915</v>
      </c>
      <c r="S1022" s="8" t="s">
        <v>1498</v>
      </c>
      <c r="T1022" s="8" t="s">
        <v>1382</v>
      </c>
      <c r="U1022" s="18"/>
      <c r="V1022" s="1" t="s">
        <v>2591</v>
      </c>
      <c r="W1022" s="8" t="s">
        <v>2609</v>
      </c>
      <c r="X1022" s="19" t="s">
        <v>2713</v>
      </c>
      <c r="AA1022" s="20">
        <v>2071444.05</v>
      </c>
      <c r="AB1022" s="12">
        <f t="shared" si="15"/>
        <v>26725.06</v>
      </c>
      <c r="AC1022" s="17">
        <f>ROUND(1.65586^(2*EXP(-((Таблица1[[#This Row],[Площадь, кв.м]]/200)^2))-1),4)</f>
        <v>1.4791000000000001</v>
      </c>
      <c r="AD10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2" s="21">
        <v>1</v>
      </c>
      <c r="AG10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39529.036200000002</v>
      </c>
      <c r="AH1022" s="34">
        <f>ROUND(Таблица1[[#This Row],[УПКС]]*Таблица1[[#This Row],[Площадь, кв.м]],2)</f>
        <v>2723550.59</v>
      </c>
      <c r="AI1022" s="14">
        <f>Таблица1[[#This Row],[Кадастровая стоимость, руб]]/Таблица1[[#This Row],[Действ. КС]]</f>
        <v>1.3148077014196931</v>
      </c>
      <c r="AJ1022" s="20" t="s">
        <v>3996</v>
      </c>
      <c r="AK1022" s="20" t="s">
        <v>3997</v>
      </c>
      <c r="AL1022" s="20" t="s">
        <v>3998</v>
      </c>
      <c r="AM1022" s="8" t="s">
        <v>3984</v>
      </c>
      <c r="AN1022" s="8" t="s">
        <v>4036</v>
      </c>
      <c r="AO1022" s="46" t="s">
        <v>4013</v>
      </c>
    </row>
    <row r="1023" spans="1:41" x14ac:dyDescent="0.25">
      <c r="A1023" s="1" t="s">
        <v>269</v>
      </c>
      <c r="B1023" s="1" t="s">
        <v>8</v>
      </c>
      <c r="C1023" s="1" t="s">
        <v>3981</v>
      </c>
      <c r="D1023" s="1" t="s">
        <v>1283</v>
      </c>
      <c r="E1023" s="16">
        <v>204002000000</v>
      </c>
      <c r="F1023" s="16" t="s">
        <v>1005</v>
      </c>
      <c r="G1023" s="8" t="s">
        <v>201</v>
      </c>
      <c r="H1023" s="1">
        <v>2</v>
      </c>
      <c r="I1023" s="1" t="s">
        <v>1351</v>
      </c>
      <c r="J1023" s="1">
        <v>202</v>
      </c>
      <c r="K1023" s="1" t="s">
        <v>1352</v>
      </c>
      <c r="L1023" s="1">
        <v>61001005000</v>
      </c>
      <c r="M1023" s="1" t="s">
        <v>1358</v>
      </c>
      <c r="N1023" s="8">
        <v>2017</v>
      </c>
      <c r="O1023" s="8">
        <v>157.69999999999999</v>
      </c>
      <c r="P1023" s="8" t="s">
        <v>4009</v>
      </c>
      <c r="Q10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3" s="8" t="s">
        <v>3967</v>
      </c>
      <c r="S1023" s="8" t="s">
        <v>1617</v>
      </c>
      <c r="T1023" s="8" t="s">
        <v>1382</v>
      </c>
      <c r="U1023" s="18"/>
      <c r="V1023" s="1" t="s">
        <v>2591</v>
      </c>
      <c r="W1023" s="8" t="s">
        <v>2646</v>
      </c>
      <c r="X1023" s="19" t="s">
        <v>2726</v>
      </c>
      <c r="AA1023" s="20">
        <v>4741171.6500000004</v>
      </c>
      <c r="AB1023" s="12">
        <f t="shared" si="15"/>
        <v>26725.06</v>
      </c>
      <c r="AC1023" s="17">
        <f>ROUND(1.65586^(2*EXP(-((Таблица1[[#This Row],[Площадь, кв.м]]/200)^2))-1),4)</f>
        <v>1.038</v>
      </c>
      <c r="AD10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3" s="21">
        <v>1</v>
      </c>
      <c r="AG10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27740.612300000001</v>
      </c>
      <c r="AH1023" s="34">
        <f>ROUND(Таблица1[[#This Row],[УПКС]]*Таблица1[[#This Row],[Площадь, кв.м]],2)</f>
        <v>4374694.5599999996</v>
      </c>
      <c r="AI1023" s="14">
        <f>Таблица1[[#This Row],[Кадастровая стоимость, руб]]/Таблица1[[#This Row],[Действ. КС]]</f>
        <v>0.92270326470884034</v>
      </c>
      <c r="AJ1023" s="20" t="s">
        <v>3996</v>
      </c>
      <c r="AK1023" s="20" t="s">
        <v>3997</v>
      </c>
      <c r="AL1023" s="20" t="s">
        <v>3998</v>
      </c>
      <c r="AM1023" s="8" t="s">
        <v>3984</v>
      </c>
      <c r="AN1023" s="8" t="s">
        <v>4036</v>
      </c>
      <c r="AO1023" s="46" t="s">
        <v>4013</v>
      </c>
    </row>
    <row r="1024" spans="1:41" x14ac:dyDescent="0.25">
      <c r="A1024" s="1" t="s">
        <v>249</v>
      </c>
      <c r="B1024" s="1" t="s">
        <v>8</v>
      </c>
      <c r="C1024" s="1" t="s">
        <v>3981</v>
      </c>
      <c r="D1024" s="1" t="s">
        <v>1283</v>
      </c>
      <c r="E1024" s="16">
        <v>204002000000</v>
      </c>
      <c r="F1024" s="16" t="s">
        <v>1005</v>
      </c>
      <c r="G1024" s="8" t="s">
        <v>201</v>
      </c>
      <c r="H1024" s="1">
        <v>2</v>
      </c>
      <c r="I1024" s="1" t="s">
        <v>1351</v>
      </c>
      <c r="J1024" s="1">
        <v>202</v>
      </c>
      <c r="K1024" s="1" t="s">
        <v>1352</v>
      </c>
      <c r="L1024" s="1">
        <v>61001005000</v>
      </c>
      <c r="M1024" s="1" t="s">
        <v>1358</v>
      </c>
      <c r="N1024" s="8">
        <v>2017</v>
      </c>
      <c r="O1024" s="8">
        <v>144.19999999999999</v>
      </c>
      <c r="P1024" s="8" t="s">
        <v>4009</v>
      </c>
      <c r="Q10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4" s="8" t="s">
        <v>3971</v>
      </c>
      <c r="S1024" s="8" t="s">
        <v>1598</v>
      </c>
      <c r="T1024" s="8" t="s">
        <v>1382</v>
      </c>
      <c r="U1024" s="18"/>
      <c r="V1024" s="1" t="s">
        <v>2591</v>
      </c>
      <c r="W1024" s="8" t="s">
        <v>2654</v>
      </c>
      <c r="X1024" s="19" t="s">
        <v>2698</v>
      </c>
      <c r="AA1024" s="20">
        <v>4335300.9000000004</v>
      </c>
      <c r="AB1024" s="12">
        <f t="shared" si="15"/>
        <v>26725.06</v>
      </c>
      <c r="AC1024" s="17">
        <f>ROUND(1.65586^(2*EXP(-((Таблица1[[#This Row],[Площадь, кв.м]]/200)^2))-1),4)</f>
        <v>1.1001000000000001</v>
      </c>
      <c r="AD10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4" s="21">
        <v>1</v>
      </c>
      <c r="AG10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29400.238499999999</v>
      </c>
      <c r="AH1024" s="34">
        <f>ROUND(Таблица1[[#This Row],[УПКС]]*Таблица1[[#This Row],[Площадь, кв.м]],2)</f>
        <v>4239514.3899999997</v>
      </c>
      <c r="AI1024" s="14">
        <f>Таблица1[[#This Row],[Кадастровая стоимость, руб]]/Таблица1[[#This Row],[Действ. КС]]</f>
        <v>0.97790545288332797</v>
      </c>
      <c r="AJ1024" s="20" t="s">
        <v>3996</v>
      </c>
      <c r="AK1024" s="20" t="s">
        <v>3997</v>
      </c>
      <c r="AL1024" s="20" t="s">
        <v>3998</v>
      </c>
      <c r="AM1024" s="8" t="s">
        <v>3984</v>
      </c>
      <c r="AN1024" s="8" t="s">
        <v>4036</v>
      </c>
      <c r="AO1024" s="46" t="s">
        <v>4013</v>
      </c>
    </row>
    <row r="1025" spans="1:41" x14ac:dyDescent="0.25">
      <c r="A1025" s="1" t="s">
        <v>621</v>
      </c>
      <c r="B1025" s="1" t="s">
        <v>17</v>
      </c>
      <c r="C1025" s="1" t="s">
        <v>3981</v>
      </c>
      <c r="D1025" s="1" t="s">
        <v>1283</v>
      </c>
      <c r="E1025" s="16">
        <v>204002000000</v>
      </c>
      <c r="F1025" s="16" t="s">
        <v>1005</v>
      </c>
      <c r="G1025" s="8" t="s">
        <v>201</v>
      </c>
      <c r="H1025" s="1">
        <v>2</v>
      </c>
      <c r="I1025" s="1" t="s">
        <v>1351</v>
      </c>
      <c r="J1025" s="1">
        <v>202</v>
      </c>
      <c r="K1025" s="1" t="s">
        <v>1352</v>
      </c>
      <c r="L1025" s="1">
        <v>61001002000</v>
      </c>
      <c r="M1025" s="1" t="s">
        <v>1364</v>
      </c>
      <c r="N1025" s="8">
        <v>2017</v>
      </c>
      <c r="O1025" s="8">
        <v>54.9</v>
      </c>
      <c r="P1025" s="8" t="s">
        <v>4009</v>
      </c>
      <c r="Q10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5" s="8" t="s">
        <v>3967</v>
      </c>
      <c r="S1025" s="8" t="s">
        <v>1956</v>
      </c>
      <c r="T1025" s="8" t="s">
        <v>1382</v>
      </c>
      <c r="U1025" s="18"/>
      <c r="V1025" s="1" t="s">
        <v>2591</v>
      </c>
      <c r="W1025" s="8" t="s">
        <v>2646</v>
      </c>
      <c r="X1025" s="19" t="s">
        <v>2716</v>
      </c>
      <c r="AA1025" s="20">
        <v>1650541.05</v>
      </c>
      <c r="AB1025" s="12">
        <f t="shared" si="15"/>
        <v>26725.06</v>
      </c>
      <c r="AC1025" s="17">
        <f>ROUND(1.65586^(2*EXP(-((Таблица1[[#This Row],[Площадь, кв.м]]/200)^2))-1),4)</f>
        <v>1.5389999999999999</v>
      </c>
      <c r="AD10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5" s="21">
        <v>1</v>
      </c>
      <c r="AG10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41129.867299999998</v>
      </c>
      <c r="AH1025" s="34">
        <f>ROUND(Таблица1[[#This Row],[УПКС]]*Таблица1[[#This Row],[Площадь, кв.м]],2)</f>
        <v>2258029.71</v>
      </c>
      <c r="AI1025" s="14">
        <f>Таблица1[[#This Row],[Кадастровая стоимость, руб]]/Таблица1[[#This Row],[Действ. КС]]</f>
        <v>1.3680542571176888</v>
      </c>
      <c r="AJ1025" s="20" t="s">
        <v>3996</v>
      </c>
      <c r="AK1025" s="20" t="s">
        <v>3997</v>
      </c>
      <c r="AL1025" s="20" t="s">
        <v>3998</v>
      </c>
      <c r="AM1025" s="8" t="s">
        <v>3984</v>
      </c>
      <c r="AN1025" s="8" t="s">
        <v>4036</v>
      </c>
      <c r="AO1025" s="46" t="s">
        <v>4013</v>
      </c>
    </row>
    <row r="1026" spans="1:41" x14ac:dyDescent="0.25">
      <c r="A1026" s="1" t="s">
        <v>864</v>
      </c>
      <c r="B1026" s="1" t="s">
        <v>17</v>
      </c>
      <c r="C1026" s="1" t="s">
        <v>3981</v>
      </c>
      <c r="D1026" s="1" t="s">
        <v>1283</v>
      </c>
      <c r="E1026" s="16">
        <v>204002000000</v>
      </c>
      <c r="F1026" s="16" t="s">
        <v>1005</v>
      </c>
      <c r="G1026" s="8" t="s">
        <v>201</v>
      </c>
      <c r="H1026" s="1">
        <v>2</v>
      </c>
      <c r="I1026" s="1" t="s">
        <v>1351</v>
      </c>
      <c r="J1026" s="1">
        <v>202</v>
      </c>
      <c r="K1026" s="1" t="s">
        <v>1352</v>
      </c>
      <c r="L1026" s="1">
        <v>61001002000</v>
      </c>
      <c r="M1026" s="1" t="s">
        <v>1364</v>
      </c>
      <c r="N1026" s="8">
        <v>2017</v>
      </c>
      <c r="O1026" s="8">
        <v>91.8</v>
      </c>
      <c r="P1026" s="8" t="s">
        <v>4009</v>
      </c>
      <c r="Q10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6" s="8" t="s">
        <v>3971</v>
      </c>
      <c r="S1026" s="8" t="s">
        <v>2184</v>
      </c>
      <c r="T1026" s="8" t="s">
        <v>1382</v>
      </c>
      <c r="U1026" s="18"/>
      <c r="V1026" s="1" t="s">
        <v>2591</v>
      </c>
      <c r="W1026" s="8" t="s">
        <v>2654</v>
      </c>
      <c r="X1026" s="19" t="s">
        <v>2716</v>
      </c>
      <c r="AA1026" s="20">
        <v>2759921.1</v>
      </c>
      <c r="AB1026" s="12">
        <f t="shared" si="15"/>
        <v>26725.06</v>
      </c>
      <c r="AC1026" s="17">
        <f>ROUND(1.65586^(2*EXP(-((Таблица1[[#This Row],[Площадь, кв.м]]/200)^2))-1),4)</f>
        <v>1.3671</v>
      </c>
      <c r="AD10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6" s="21">
        <v>1</v>
      </c>
      <c r="AG10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36535.8295</v>
      </c>
      <c r="AH1026" s="34">
        <f>ROUND(Таблица1[[#This Row],[УПКС]]*Таблица1[[#This Row],[Площадь, кв.м]],2)</f>
        <v>3353989.15</v>
      </c>
      <c r="AI1026" s="14">
        <f>Таблица1[[#This Row],[Кадастровая стоимость, руб]]/Таблица1[[#This Row],[Действ. КС]]</f>
        <v>1.2152482003923952</v>
      </c>
      <c r="AJ1026" s="20" t="s">
        <v>3996</v>
      </c>
      <c r="AK1026" s="20" t="s">
        <v>3997</v>
      </c>
      <c r="AL1026" s="20" t="s">
        <v>3998</v>
      </c>
      <c r="AM1026" s="8" t="s">
        <v>3984</v>
      </c>
      <c r="AN1026" s="8" t="s">
        <v>4036</v>
      </c>
      <c r="AO1026" s="46" t="s">
        <v>4013</v>
      </c>
    </row>
    <row r="1027" spans="1:41" x14ac:dyDescent="0.25">
      <c r="A1027" s="1" t="s">
        <v>260</v>
      </c>
      <c r="B1027" s="1" t="s">
        <v>17</v>
      </c>
      <c r="C1027" s="1" t="s">
        <v>3981</v>
      </c>
      <c r="D1027" s="1" t="s">
        <v>1283</v>
      </c>
      <c r="E1027" s="16">
        <v>204002000000</v>
      </c>
      <c r="F1027" s="16" t="s">
        <v>1005</v>
      </c>
      <c r="G1027" s="8" t="s">
        <v>201</v>
      </c>
      <c r="H1027" s="1">
        <v>2</v>
      </c>
      <c r="I1027" s="1" t="s">
        <v>1351</v>
      </c>
      <c r="J1027" s="1">
        <v>202</v>
      </c>
      <c r="K1027" s="1" t="s">
        <v>1352</v>
      </c>
      <c r="L1027" s="1">
        <v>61001006002</v>
      </c>
      <c r="M1027" s="1" t="s">
        <v>1360</v>
      </c>
      <c r="N1027" s="8">
        <v>2017</v>
      </c>
      <c r="O1027" s="8">
        <v>153.9</v>
      </c>
      <c r="P1027" s="8" t="s">
        <v>4009</v>
      </c>
      <c r="Q10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7" s="8" t="s">
        <v>3968</v>
      </c>
      <c r="S1027" s="8" t="s">
        <v>1608</v>
      </c>
      <c r="T1027" s="8" t="s">
        <v>1382</v>
      </c>
      <c r="U1027" s="18"/>
      <c r="V1027" s="1" t="s">
        <v>2591</v>
      </c>
      <c r="W1027" s="8" t="s">
        <v>2633</v>
      </c>
      <c r="X1027" s="19" t="s">
        <v>2707</v>
      </c>
      <c r="AA1027" s="20">
        <v>4626926.55</v>
      </c>
      <c r="AB1027" s="12">
        <f t="shared" ref="AB1027:AB1090" si="16">26725.06</f>
        <v>26725.06</v>
      </c>
      <c r="AC1027" s="17">
        <f>ROUND(1.65586^(2*EXP(-((Таблица1[[#This Row],[Площадь, кв.м]]/200)^2))-1),4)</f>
        <v>1.0550999999999999</v>
      </c>
      <c r="AD10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7" s="21">
        <v>1</v>
      </c>
      <c r="AG10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28197.610799999999</v>
      </c>
      <c r="AH1027" s="34">
        <f>ROUND(Таблица1[[#This Row],[УПКС]]*Таблица1[[#This Row],[Площадь, кв.м]],2)</f>
        <v>4339612.3</v>
      </c>
      <c r="AI1027" s="14">
        <f>Таблица1[[#This Row],[Кадастровая стоимость, руб]]/Таблица1[[#This Row],[Действ. КС]]</f>
        <v>0.93790386622843624</v>
      </c>
      <c r="AJ1027" s="20" t="s">
        <v>3996</v>
      </c>
      <c r="AK1027" s="20" t="s">
        <v>3997</v>
      </c>
      <c r="AL1027" s="20" t="s">
        <v>3998</v>
      </c>
      <c r="AM1027" s="8" t="s">
        <v>3984</v>
      </c>
      <c r="AN1027" s="8" t="s">
        <v>4036</v>
      </c>
      <c r="AO1027" s="46" t="s">
        <v>4013</v>
      </c>
    </row>
    <row r="1028" spans="1:41" x14ac:dyDescent="0.25">
      <c r="A1028" s="1" t="s">
        <v>194</v>
      </c>
      <c r="B1028" s="1" t="s">
        <v>8</v>
      </c>
      <c r="C1028" s="1" t="s">
        <v>3981</v>
      </c>
      <c r="D1028" s="1" t="s">
        <v>1283</v>
      </c>
      <c r="E1028" s="16">
        <v>204002000000</v>
      </c>
      <c r="F1028" s="16" t="s">
        <v>1005</v>
      </c>
      <c r="G1028" s="8" t="s">
        <v>201</v>
      </c>
      <c r="H1028" s="1">
        <v>2</v>
      </c>
      <c r="I1028" s="1" t="s">
        <v>1351</v>
      </c>
      <c r="J1028" s="1">
        <v>202</v>
      </c>
      <c r="K1028" s="1" t="s">
        <v>1352</v>
      </c>
      <c r="L1028" s="1">
        <v>61001005000</v>
      </c>
      <c r="M1028" s="1" t="s">
        <v>1358</v>
      </c>
      <c r="N1028" s="8">
        <v>2015</v>
      </c>
      <c r="O1028" s="8">
        <v>116</v>
      </c>
      <c r="P1028" s="8" t="s">
        <v>4009</v>
      </c>
      <c r="Q10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8" s="8" t="s">
        <v>3967</v>
      </c>
      <c r="S1028" s="8" t="s">
        <v>1549</v>
      </c>
      <c r="T1028" s="8" t="s">
        <v>1382</v>
      </c>
      <c r="V1028" s="1" t="s">
        <v>2591</v>
      </c>
      <c r="W1028" s="8" t="s">
        <v>2646</v>
      </c>
      <c r="X1028" s="19" t="s">
        <v>2745</v>
      </c>
      <c r="AA1028" s="20">
        <v>3487482</v>
      </c>
      <c r="AB1028" s="12">
        <f t="shared" si="16"/>
        <v>26725.06</v>
      </c>
      <c r="AC1028" s="17">
        <f>ROUND(1.65586^(2*EXP(-((Таблица1[[#This Row],[Площадь, кв.м]]/200)^2))-1),4)</f>
        <v>1.2413000000000001</v>
      </c>
      <c r="AD10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8" s="21">
        <v>1</v>
      </c>
      <c r="AG10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33173.817000000003</v>
      </c>
      <c r="AH1028" s="34">
        <f>ROUND(Таблица1[[#This Row],[УПКС]]*Таблица1[[#This Row],[Площадь, кв.м]],2)</f>
        <v>3848162.77</v>
      </c>
      <c r="AI1028" s="14">
        <f>Таблица1[[#This Row],[Кадастровая стоимость, руб]]/Таблица1[[#This Row],[Действ. КС]]</f>
        <v>1.103421543107606</v>
      </c>
      <c r="AJ1028" s="20" t="s">
        <v>3996</v>
      </c>
      <c r="AK1028" s="20" t="s">
        <v>3997</v>
      </c>
      <c r="AL1028" s="20" t="s">
        <v>3998</v>
      </c>
      <c r="AM1028" s="8" t="s">
        <v>3984</v>
      </c>
      <c r="AN1028" s="8" t="s">
        <v>4036</v>
      </c>
      <c r="AO1028" s="46" t="s">
        <v>4013</v>
      </c>
    </row>
    <row r="1029" spans="1:41" x14ac:dyDescent="0.25">
      <c r="A1029" s="1" t="s">
        <v>365</v>
      </c>
      <c r="B1029" s="1" t="s">
        <v>8</v>
      </c>
      <c r="C1029" s="1" t="s">
        <v>3981</v>
      </c>
      <c r="D1029" s="1" t="s">
        <v>1283</v>
      </c>
      <c r="E1029" s="16">
        <v>204002000000</v>
      </c>
      <c r="F1029" s="16" t="s">
        <v>1005</v>
      </c>
      <c r="G1029" s="8" t="s">
        <v>201</v>
      </c>
      <c r="H1029" s="1">
        <v>2</v>
      </c>
      <c r="I1029" s="1" t="s">
        <v>1351</v>
      </c>
      <c r="J1029" s="1">
        <v>202</v>
      </c>
      <c r="K1029" s="1" t="s">
        <v>1352</v>
      </c>
      <c r="L1029" s="1">
        <v>61001005000</v>
      </c>
      <c r="M1029" s="1" t="s">
        <v>1358</v>
      </c>
      <c r="N1029" s="8">
        <v>2017</v>
      </c>
      <c r="O1029" s="8">
        <v>225.9</v>
      </c>
      <c r="P1029" s="8" t="s">
        <v>4009</v>
      </c>
      <c r="Q10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29" s="8" t="s">
        <v>3969</v>
      </c>
      <c r="S1029" s="8" t="s">
        <v>1711</v>
      </c>
      <c r="T1029" s="8" t="s">
        <v>1382</v>
      </c>
      <c r="U1029" s="18"/>
      <c r="V1029" s="1" t="s">
        <v>2591</v>
      </c>
      <c r="W1029" s="8" t="s">
        <v>2658</v>
      </c>
      <c r="X1029" s="19" t="s">
        <v>2698</v>
      </c>
      <c r="AA1029" s="20">
        <v>6791570.5499999998</v>
      </c>
      <c r="AB1029" s="12">
        <f t="shared" si="16"/>
        <v>26725.06</v>
      </c>
      <c r="AC1029" s="17">
        <f>ROUND(1.65586^(2*EXP(-((Таблица1[[#This Row],[Площадь, кв.м]]/200)^2))-1),4)</f>
        <v>0.8004</v>
      </c>
      <c r="AD10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29" s="21">
        <v>1</v>
      </c>
      <c r="AG10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21390.738000000001</v>
      </c>
      <c r="AH1029" s="34">
        <f>ROUND(Таблица1[[#This Row],[УПКС]]*Таблица1[[#This Row],[Площадь, кв.м]],2)</f>
        <v>4832167.71</v>
      </c>
      <c r="AI1029" s="14">
        <f>Таблица1[[#This Row],[Кадастровая стоимость, руб]]/Таблица1[[#This Row],[Действ. КС]]</f>
        <v>0.71149488537669692</v>
      </c>
      <c r="AJ1029" s="20" t="s">
        <v>3996</v>
      </c>
      <c r="AK1029" s="20" t="s">
        <v>3997</v>
      </c>
      <c r="AL1029" s="20" t="s">
        <v>3998</v>
      </c>
      <c r="AM1029" s="8" t="s">
        <v>3984</v>
      </c>
      <c r="AN1029" s="8" t="s">
        <v>4036</v>
      </c>
      <c r="AO1029" s="46" t="s">
        <v>4013</v>
      </c>
    </row>
    <row r="1030" spans="1:41" x14ac:dyDescent="0.25">
      <c r="A1030" s="1" t="s">
        <v>740</v>
      </c>
      <c r="B1030" s="1" t="s">
        <v>8</v>
      </c>
      <c r="C1030" s="1" t="s">
        <v>3981</v>
      </c>
      <c r="D1030" s="1" t="s">
        <v>1283</v>
      </c>
      <c r="E1030" s="16">
        <v>204002000000</v>
      </c>
      <c r="F1030" s="16" t="s">
        <v>1005</v>
      </c>
      <c r="G1030" s="8" t="s">
        <v>201</v>
      </c>
      <c r="H1030" s="1">
        <v>2</v>
      </c>
      <c r="I1030" s="1" t="s">
        <v>1351</v>
      </c>
      <c r="J1030" s="1">
        <v>202</v>
      </c>
      <c r="K1030" s="1" t="s">
        <v>1352</v>
      </c>
      <c r="L1030" s="1">
        <v>61001002001</v>
      </c>
      <c r="M1030" s="1" t="s">
        <v>1363</v>
      </c>
      <c r="N1030" s="8">
        <v>2017</v>
      </c>
      <c r="O1030" s="8">
        <v>70.400000000000006</v>
      </c>
      <c r="P1030" s="8" t="s">
        <v>4009</v>
      </c>
      <c r="Q10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0" s="8" t="s">
        <v>3968</v>
      </c>
      <c r="S1030" s="8" t="s">
        <v>2068</v>
      </c>
      <c r="T1030" s="8" t="s">
        <v>1382</v>
      </c>
      <c r="U1030" s="18"/>
      <c r="V1030" s="1" t="s">
        <v>2591</v>
      </c>
      <c r="W1030" s="8" t="s">
        <v>2633</v>
      </c>
      <c r="X1030" s="19" t="s">
        <v>2698</v>
      </c>
      <c r="AA1030" s="20">
        <v>2116540.7999999998</v>
      </c>
      <c r="AB1030" s="12">
        <f t="shared" si="16"/>
        <v>26725.06</v>
      </c>
      <c r="AC1030" s="17">
        <f>ROUND(1.65586^(2*EXP(-((Таблица1[[#This Row],[Площадь, кв.м]]/200)^2))-1),4)</f>
        <v>1.4722</v>
      </c>
      <c r="AD10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0" s="21">
        <v>1</v>
      </c>
      <c r="AG10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39344.633300000001</v>
      </c>
      <c r="AH1030" s="34">
        <f>ROUND(Таблица1[[#This Row],[УПКС]]*Таблица1[[#This Row],[Площадь, кв.м]],2)</f>
        <v>2769862.18</v>
      </c>
      <c r="AI1030" s="14">
        <f>Таблица1[[#This Row],[Кадастровая стоимость, руб]]/Таблица1[[#This Row],[Действ. КС]]</f>
        <v>1.3086741252519207</v>
      </c>
      <c r="AJ1030" s="20" t="s">
        <v>3996</v>
      </c>
      <c r="AK1030" s="20" t="s">
        <v>3997</v>
      </c>
      <c r="AL1030" s="20" t="s">
        <v>3998</v>
      </c>
      <c r="AM1030" s="8" t="s">
        <v>3984</v>
      </c>
      <c r="AN1030" s="8" t="s">
        <v>4036</v>
      </c>
      <c r="AO1030" s="46" t="s">
        <v>4013</v>
      </c>
    </row>
    <row r="1031" spans="1:41" x14ac:dyDescent="0.25">
      <c r="A1031" s="1" t="s">
        <v>254</v>
      </c>
      <c r="B1031" s="1" t="s">
        <v>8</v>
      </c>
      <c r="C1031" s="1" t="s">
        <v>3981</v>
      </c>
      <c r="D1031" s="1" t="s">
        <v>1283</v>
      </c>
      <c r="E1031" s="16">
        <v>204002000000</v>
      </c>
      <c r="F1031" s="16" t="s">
        <v>1005</v>
      </c>
      <c r="G1031" s="8" t="s">
        <v>201</v>
      </c>
      <c r="H1031" s="1">
        <v>2</v>
      </c>
      <c r="I1031" s="1" t="s">
        <v>1351</v>
      </c>
      <c r="J1031" s="1">
        <v>202</v>
      </c>
      <c r="K1031" s="1" t="s">
        <v>1352</v>
      </c>
      <c r="L1031" s="1">
        <v>61001003000</v>
      </c>
      <c r="M1031" s="1" t="s">
        <v>1359</v>
      </c>
      <c r="N1031" s="8">
        <v>2018</v>
      </c>
      <c r="O1031" s="8">
        <v>146.4</v>
      </c>
      <c r="P1031" s="8" t="s">
        <v>4009</v>
      </c>
      <c r="Q10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1" s="8" t="s">
        <v>3901</v>
      </c>
      <c r="T1031" s="8" t="s">
        <v>1382</v>
      </c>
      <c r="U1031" s="18"/>
      <c r="V1031" s="1" t="s">
        <v>2591</v>
      </c>
      <c r="W1031" s="8" t="s">
        <v>2607</v>
      </c>
      <c r="X1031" s="19" t="s">
        <v>2779</v>
      </c>
      <c r="AA1031" s="20">
        <v>4401442.8</v>
      </c>
      <c r="AB1031" s="12">
        <f t="shared" si="16"/>
        <v>26725.06</v>
      </c>
      <c r="AC1031" s="17">
        <f>ROUND(1.65586^(2*EXP(-((Таблица1[[#This Row],[Площадь, кв.м]]/200)^2))-1),4)</f>
        <v>1.0896999999999999</v>
      </c>
      <c r="AD10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1" s="21">
        <v>1</v>
      </c>
      <c r="AG10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29122.297900000001</v>
      </c>
      <c r="AH1031" s="34">
        <f>ROUND(Таблица1[[#This Row],[УПКС]]*Таблица1[[#This Row],[Площадь, кв.м]],2)</f>
        <v>4263504.41</v>
      </c>
      <c r="AI1031" s="14">
        <f>Таблица1[[#This Row],[Кадастровая стоимость, руб]]/Таблица1[[#This Row],[Действ. КС]]</f>
        <v>0.96866064236936134</v>
      </c>
      <c r="AJ1031" s="20" t="s">
        <v>3996</v>
      </c>
      <c r="AK1031" s="20" t="s">
        <v>3997</v>
      </c>
      <c r="AL1031" s="20" t="s">
        <v>3998</v>
      </c>
      <c r="AM1031" s="8" t="s">
        <v>3984</v>
      </c>
      <c r="AN1031" s="8" t="s">
        <v>4036</v>
      </c>
      <c r="AO1031" s="46" t="s">
        <v>4013</v>
      </c>
    </row>
    <row r="1032" spans="1:41" x14ac:dyDescent="0.25">
      <c r="A1032" s="1" t="s">
        <v>245</v>
      </c>
      <c r="B1032" s="1" t="s">
        <v>246</v>
      </c>
      <c r="C1032" s="1" t="s">
        <v>3981</v>
      </c>
      <c r="D1032" s="1" t="s">
        <v>1283</v>
      </c>
      <c r="E1032" s="16">
        <v>204002000000</v>
      </c>
      <c r="F1032" s="16" t="s">
        <v>1005</v>
      </c>
      <c r="G1032" s="8" t="s">
        <v>201</v>
      </c>
      <c r="H1032" s="1">
        <v>2</v>
      </c>
      <c r="I1032" s="1" t="s">
        <v>1351</v>
      </c>
      <c r="J1032" s="1">
        <v>202</v>
      </c>
      <c r="K1032" s="1" t="s">
        <v>1352</v>
      </c>
      <c r="L1032" s="1">
        <v>61001003000</v>
      </c>
      <c r="M1032" s="1" t="s">
        <v>1359</v>
      </c>
      <c r="N1032" s="8">
        <v>2018</v>
      </c>
      <c r="O1032" s="8">
        <v>142.19999999999999</v>
      </c>
      <c r="P1032" s="8" t="s">
        <v>4009</v>
      </c>
      <c r="Q10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2" s="8" t="s">
        <v>3968</v>
      </c>
      <c r="T1032" s="8" t="s">
        <v>1382</v>
      </c>
      <c r="U1032" s="18"/>
      <c r="V1032" s="1" t="s">
        <v>2591</v>
      </c>
      <c r="W1032" s="8" t="s">
        <v>2633</v>
      </c>
      <c r="X1032" s="19" t="s">
        <v>2696</v>
      </c>
      <c r="AA1032" s="20">
        <v>4275171.9000000004</v>
      </c>
      <c r="AB1032" s="12">
        <f t="shared" si="16"/>
        <v>26725.06</v>
      </c>
      <c r="AC1032" s="17">
        <f>ROUND(1.65586^(2*EXP(-((Таблица1[[#This Row],[Площадь, кв.м]]/200)^2))-1),4)</f>
        <v>1.1096999999999999</v>
      </c>
      <c r="AD10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2" s="21">
        <v>1</v>
      </c>
      <c r="AG10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29656.7991</v>
      </c>
      <c r="AH1032" s="34">
        <f>ROUND(Таблица1[[#This Row],[УПКС]]*Таблица1[[#This Row],[Площадь, кв.м]],2)</f>
        <v>4217196.83</v>
      </c>
      <c r="AI1032" s="14">
        <f>Таблица1[[#This Row],[Кадастровая стоимость, руб]]/Таблица1[[#This Row],[Действ. КС]]</f>
        <v>0.98643912540686374</v>
      </c>
      <c r="AJ1032" s="20" t="s">
        <v>3996</v>
      </c>
      <c r="AK1032" s="20" t="s">
        <v>3997</v>
      </c>
      <c r="AL1032" s="20" t="s">
        <v>3998</v>
      </c>
      <c r="AM1032" s="8" t="s">
        <v>3984</v>
      </c>
      <c r="AN1032" s="8" t="s">
        <v>4036</v>
      </c>
      <c r="AO1032" s="46" t="s">
        <v>4013</v>
      </c>
    </row>
    <row r="1033" spans="1:41" x14ac:dyDescent="0.25">
      <c r="A1033" s="1" t="s">
        <v>897</v>
      </c>
      <c r="B1033" s="1" t="s">
        <v>8</v>
      </c>
      <c r="C1033" s="1" t="s">
        <v>3981</v>
      </c>
      <c r="D1033" s="1" t="s">
        <v>1283</v>
      </c>
      <c r="E1033" s="16">
        <v>204002000000</v>
      </c>
      <c r="F1033" s="16" t="s">
        <v>1005</v>
      </c>
      <c r="G1033" s="8" t="s">
        <v>201</v>
      </c>
      <c r="H1033" s="1">
        <v>2</v>
      </c>
      <c r="I1033" s="1" t="s">
        <v>1351</v>
      </c>
      <c r="J1033" s="1">
        <v>202</v>
      </c>
      <c r="K1033" s="1" t="s">
        <v>1352</v>
      </c>
      <c r="L1033" s="1">
        <v>61001002000</v>
      </c>
      <c r="M1033" s="1" t="s">
        <v>1364</v>
      </c>
      <c r="N1033" s="8">
        <v>2018</v>
      </c>
      <c r="O1033" s="8">
        <v>98.9</v>
      </c>
      <c r="P1033" s="8" t="s">
        <v>4009</v>
      </c>
      <c r="Q10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3" s="8" t="s">
        <v>3968</v>
      </c>
      <c r="S1033" s="8" t="s">
        <v>2216</v>
      </c>
      <c r="T1033" s="8" t="s">
        <v>1382</v>
      </c>
      <c r="U1033" s="18"/>
      <c r="V1033" s="1" t="s">
        <v>2591</v>
      </c>
      <c r="W1033" s="8" t="s">
        <v>2633</v>
      </c>
      <c r="X1033" s="19" t="s">
        <v>2775</v>
      </c>
      <c r="AA1033" s="20">
        <v>2973379.05</v>
      </c>
      <c r="AB1033" s="12">
        <f t="shared" si="16"/>
        <v>26725.06</v>
      </c>
      <c r="AC1033" s="17">
        <f>ROUND(1.65586^(2*EXP(-((Таблица1[[#This Row],[Площадь, кв.м]]/200)^2))-1),4)</f>
        <v>1.3305</v>
      </c>
      <c r="AD10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3" s="21">
        <v>1</v>
      </c>
      <c r="AG10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35557.692300000002</v>
      </c>
      <c r="AH1033" s="34">
        <f>ROUND(Таблица1[[#This Row],[УПКС]]*Таблица1[[#This Row],[Площадь, кв.м]],2)</f>
        <v>3516655.77</v>
      </c>
      <c r="AI1033" s="14">
        <f>Таблица1[[#This Row],[Кадастровая стоимость, руб]]/Таблица1[[#This Row],[Действ. КС]]</f>
        <v>1.1827135763265704</v>
      </c>
      <c r="AJ1033" s="20" t="s">
        <v>3996</v>
      </c>
      <c r="AK1033" s="20" t="s">
        <v>3997</v>
      </c>
      <c r="AL1033" s="20" t="s">
        <v>3998</v>
      </c>
      <c r="AM1033" s="8" t="s">
        <v>3984</v>
      </c>
      <c r="AN1033" s="8" t="s">
        <v>4036</v>
      </c>
      <c r="AO1033" s="46" t="s">
        <v>4013</v>
      </c>
    </row>
    <row r="1034" spans="1:41" x14ac:dyDescent="0.25">
      <c r="A1034" s="1" t="s">
        <v>452</v>
      </c>
      <c r="B1034" s="1" t="s">
        <v>17</v>
      </c>
      <c r="C1034" s="1" t="s">
        <v>3981</v>
      </c>
      <c r="D1034" s="1" t="s">
        <v>1283</v>
      </c>
      <c r="E1034" s="16">
        <v>204002000000</v>
      </c>
      <c r="F1034" s="16" t="s">
        <v>1005</v>
      </c>
      <c r="G1034" s="8" t="s">
        <v>201</v>
      </c>
      <c r="H1034" s="1">
        <v>2</v>
      </c>
      <c r="I1034" s="1" t="s">
        <v>1351</v>
      </c>
      <c r="J1034" s="1">
        <v>202</v>
      </c>
      <c r="K1034" s="1" t="s">
        <v>1352</v>
      </c>
      <c r="L1034" s="1">
        <v>61001001000</v>
      </c>
      <c r="M1034" s="1" t="s">
        <v>1375</v>
      </c>
      <c r="N1034" s="8">
        <v>2018</v>
      </c>
      <c r="O1034" s="8">
        <v>148.80000000000001</v>
      </c>
      <c r="P1034" s="8" t="s">
        <v>4009</v>
      </c>
      <c r="Q10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4" s="8" t="s">
        <v>3968</v>
      </c>
      <c r="S1034" s="8" t="s">
        <v>1796</v>
      </c>
      <c r="T1034" s="8" t="s">
        <v>1382</v>
      </c>
      <c r="U1034" s="18"/>
      <c r="V1034" s="1" t="s">
        <v>2591</v>
      </c>
      <c r="W1034" s="8" t="s">
        <v>2633</v>
      </c>
      <c r="X1034" s="19" t="s">
        <v>2742</v>
      </c>
      <c r="AA1034" s="20">
        <v>4473597.5999999996</v>
      </c>
      <c r="AB1034" s="12">
        <f t="shared" si="16"/>
        <v>26725.06</v>
      </c>
      <c r="AC1034" s="17">
        <f>ROUND(1.65586^(2*EXP(-((Таблица1[[#This Row],[Площадь, кв.м]]/200)^2))-1),4)</f>
        <v>1.0785</v>
      </c>
      <c r="AD10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4" s="21">
        <v>1</v>
      </c>
      <c r="AG10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28822.977200000001</v>
      </c>
      <c r="AH1034" s="34">
        <f>ROUND(Таблица1[[#This Row],[УПКС]]*Таблица1[[#This Row],[Площадь, кв.м]],2)</f>
        <v>4288859.01</v>
      </c>
      <c r="AI1034" s="14">
        <f>Таблица1[[#This Row],[Кадастровая стоимость, руб]]/Таблица1[[#This Row],[Действ. КС]]</f>
        <v>0.95870469216989929</v>
      </c>
      <c r="AJ1034" s="20" t="s">
        <v>3996</v>
      </c>
      <c r="AK1034" s="20" t="s">
        <v>3997</v>
      </c>
      <c r="AL1034" s="20" t="s">
        <v>3998</v>
      </c>
      <c r="AM1034" s="8" t="s">
        <v>3984</v>
      </c>
      <c r="AN1034" s="8" t="s">
        <v>4036</v>
      </c>
      <c r="AO1034" s="46" t="s">
        <v>4013</v>
      </c>
    </row>
    <row r="1035" spans="1:41" x14ac:dyDescent="0.25">
      <c r="A1035" s="1" t="s">
        <v>277</v>
      </c>
      <c r="B1035" s="1" t="s">
        <v>17</v>
      </c>
      <c r="C1035" s="1" t="s">
        <v>3981</v>
      </c>
      <c r="D1035" s="1" t="s">
        <v>1283</v>
      </c>
      <c r="E1035" s="16">
        <v>204002000000</v>
      </c>
      <c r="F1035" s="16" t="s">
        <v>1005</v>
      </c>
      <c r="G1035" s="8" t="s">
        <v>201</v>
      </c>
      <c r="H1035" s="1">
        <v>2</v>
      </c>
      <c r="I1035" s="1" t="s">
        <v>1351</v>
      </c>
      <c r="J1035" s="1">
        <v>202</v>
      </c>
      <c r="K1035" s="1" t="s">
        <v>1352</v>
      </c>
      <c r="L1035" s="1">
        <v>61001005000</v>
      </c>
      <c r="M1035" s="1" t="s">
        <v>1358</v>
      </c>
      <c r="N1035" s="8">
        <v>2011</v>
      </c>
      <c r="O1035" s="8">
        <v>160.5</v>
      </c>
      <c r="P1035" s="8" t="s">
        <v>4009</v>
      </c>
      <c r="Q10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5" s="8" t="s">
        <v>3971</v>
      </c>
      <c r="S1035" s="8" t="s">
        <v>1625</v>
      </c>
      <c r="T1035" s="8" t="s">
        <v>1382</v>
      </c>
      <c r="V1035" s="1" t="s">
        <v>2591</v>
      </c>
      <c r="W1035" s="8" t="s">
        <v>2654</v>
      </c>
      <c r="X1035" s="19" t="s">
        <v>2729</v>
      </c>
      <c r="AA1035" s="20">
        <v>4825352.25</v>
      </c>
      <c r="AB1035" s="12">
        <f t="shared" si="16"/>
        <v>26725.06</v>
      </c>
      <c r="AC1035" s="17">
        <f>ROUND(1.65586^(2*EXP(-((Таблица1[[#This Row],[Площадь, кв.м]]/200)^2))-1),4)</f>
        <v>1.0257000000000001</v>
      </c>
      <c r="AD10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5" s="21">
        <v>1</v>
      </c>
      <c r="AG10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27411.894</v>
      </c>
      <c r="AH1035" s="34">
        <f>ROUND(Таблица1[[#This Row],[УПКС]]*Таблица1[[#This Row],[Площадь, кв.м]],2)</f>
        <v>4399608.99</v>
      </c>
      <c r="AI1035" s="14">
        <f>Таблица1[[#This Row],[Кадастровая стоимость, руб]]/Таблица1[[#This Row],[Действ. КС]]</f>
        <v>0.91176949620620962</v>
      </c>
      <c r="AJ1035" s="20" t="s">
        <v>3996</v>
      </c>
      <c r="AK1035" s="20" t="s">
        <v>3997</v>
      </c>
      <c r="AL1035" s="20" t="s">
        <v>3998</v>
      </c>
      <c r="AM1035" s="8" t="s">
        <v>3984</v>
      </c>
      <c r="AN1035" s="8" t="s">
        <v>4036</v>
      </c>
      <c r="AO1035" s="46" t="s">
        <v>4013</v>
      </c>
    </row>
    <row r="1036" spans="1:41" x14ac:dyDescent="0.25">
      <c r="A1036" s="1" t="s">
        <v>390</v>
      </c>
      <c r="B1036" s="1" t="s">
        <v>8</v>
      </c>
      <c r="C1036" s="1" t="s">
        <v>3981</v>
      </c>
      <c r="D1036" s="1" t="s">
        <v>1283</v>
      </c>
      <c r="E1036" s="16">
        <v>204002000000</v>
      </c>
      <c r="F1036" s="16" t="s">
        <v>1005</v>
      </c>
      <c r="G1036" s="8" t="s">
        <v>201</v>
      </c>
      <c r="H1036" s="1">
        <v>2</v>
      </c>
      <c r="I1036" s="1" t="s">
        <v>1351</v>
      </c>
      <c r="J1036" s="1">
        <v>202</v>
      </c>
      <c r="K1036" s="1" t="s">
        <v>1352</v>
      </c>
      <c r="L1036" s="1">
        <v>61001005000</v>
      </c>
      <c r="M1036" s="1" t="s">
        <v>1358</v>
      </c>
      <c r="N1036" s="8">
        <v>2018</v>
      </c>
      <c r="O1036" s="8">
        <v>259.8</v>
      </c>
      <c r="P1036" s="8" t="s">
        <v>4009</v>
      </c>
      <c r="Q10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6" s="8" t="s">
        <v>3971</v>
      </c>
      <c r="S1036" s="8" t="s">
        <v>1736</v>
      </c>
      <c r="T1036" s="8" t="s">
        <v>1382</v>
      </c>
      <c r="U1036" s="18"/>
      <c r="V1036" s="1" t="s">
        <v>2591</v>
      </c>
      <c r="W1036" s="8" t="s">
        <v>2654</v>
      </c>
      <c r="X1036" s="19" t="s">
        <v>2747</v>
      </c>
      <c r="AA1036" s="20">
        <v>7810757.0999999996</v>
      </c>
      <c r="AB1036" s="12">
        <f t="shared" si="16"/>
        <v>26725.06</v>
      </c>
      <c r="AC1036" s="17">
        <f>ROUND(1.65586^(2*EXP(-((Таблица1[[#This Row],[Площадь, кв.м]]/200)^2))-1),4)</f>
        <v>0.7278</v>
      </c>
      <c r="AD10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6" s="21">
        <v>1</v>
      </c>
      <c r="AG10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19450.4987</v>
      </c>
      <c r="AH1036" s="34">
        <f>ROUND(Таблица1[[#This Row],[УПКС]]*Таблица1[[#This Row],[Площадь, кв.м]],2)</f>
        <v>5053239.5599999996</v>
      </c>
      <c r="AI1036" s="14">
        <f>Таблица1[[#This Row],[Кадастровая стоимость, руб]]/Таблица1[[#This Row],[Действ. КС]]</f>
        <v>0.6469589945384423</v>
      </c>
      <c r="AJ1036" s="20" t="s">
        <v>3996</v>
      </c>
      <c r="AK1036" s="20" t="s">
        <v>3997</v>
      </c>
      <c r="AL1036" s="20" t="s">
        <v>3998</v>
      </c>
      <c r="AM1036" s="8" t="s">
        <v>3984</v>
      </c>
      <c r="AN1036" s="8" t="s">
        <v>4036</v>
      </c>
      <c r="AO1036" s="46" t="s">
        <v>4013</v>
      </c>
    </row>
    <row r="1037" spans="1:41" x14ac:dyDescent="0.25">
      <c r="A1037" s="1" t="s">
        <v>415</v>
      </c>
      <c r="B1037" s="1" t="s">
        <v>17</v>
      </c>
      <c r="C1037" s="1" t="s">
        <v>3981</v>
      </c>
      <c r="D1037" s="1" t="s">
        <v>1283</v>
      </c>
      <c r="E1037" s="16">
        <v>204002000000</v>
      </c>
      <c r="F1037" s="16" t="s">
        <v>1005</v>
      </c>
      <c r="G1037" s="8" t="s">
        <v>201</v>
      </c>
      <c r="H1037" s="1">
        <v>2</v>
      </c>
      <c r="I1037" s="1" t="s">
        <v>1351</v>
      </c>
      <c r="J1037" s="1">
        <v>202</v>
      </c>
      <c r="K1037" s="1" t="s">
        <v>1352</v>
      </c>
      <c r="L1037" s="1">
        <v>61001005000</v>
      </c>
      <c r="M1037" s="1" t="s">
        <v>1358</v>
      </c>
      <c r="N1037" s="8">
        <v>2018</v>
      </c>
      <c r="O1037" s="8">
        <v>312.8</v>
      </c>
      <c r="P1037" s="8" t="s">
        <v>4009</v>
      </c>
      <c r="Q10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7" s="8" t="s">
        <v>3968</v>
      </c>
      <c r="S1037" s="8" t="s">
        <v>1761</v>
      </c>
      <c r="T1037" s="8" t="s">
        <v>1382</v>
      </c>
      <c r="U1037" s="18"/>
      <c r="V1037" s="1" t="s">
        <v>2591</v>
      </c>
      <c r="W1037" s="8" t="s">
        <v>2633</v>
      </c>
      <c r="X1037" s="19" t="s">
        <v>2712</v>
      </c>
      <c r="AA1037" s="20">
        <v>9404175.5999999996</v>
      </c>
      <c r="AB1037" s="12">
        <f t="shared" si="16"/>
        <v>26725.06</v>
      </c>
      <c r="AC1037" s="17">
        <f>ROUND(1.65586^(2*EXP(-((Таблица1[[#This Row],[Площадь, кв.м]]/200)^2))-1),4)</f>
        <v>0.65910000000000002</v>
      </c>
      <c r="AD10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7" s="21">
        <v>1</v>
      </c>
      <c r="AG10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17614.487000000001</v>
      </c>
      <c r="AH1037" s="34">
        <f>ROUND(Таблица1[[#This Row],[УПКС]]*Таблица1[[#This Row],[Площадь, кв.м]],2)</f>
        <v>5509811.5300000003</v>
      </c>
      <c r="AI1037" s="14">
        <f>Таблица1[[#This Row],[Кадастровая стоимость, руб]]/Таблица1[[#This Row],[Действ. КС]]</f>
        <v>0.58588990299160304</v>
      </c>
      <c r="AJ1037" s="20" t="s">
        <v>3996</v>
      </c>
      <c r="AK1037" s="20" t="s">
        <v>3997</v>
      </c>
      <c r="AL1037" s="20" t="s">
        <v>3998</v>
      </c>
      <c r="AM1037" s="8" t="s">
        <v>3984</v>
      </c>
      <c r="AN1037" s="8" t="s">
        <v>4036</v>
      </c>
      <c r="AO1037" s="46" t="s">
        <v>4013</v>
      </c>
    </row>
    <row r="1038" spans="1:41" x14ac:dyDescent="0.25">
      <c r="A1038" s="1" t="s">
        <v>219</v>
      </c>
      <c r="B1038" s="1" t="s">
        <v>17</v>
      </c>
      <c r="C1038" s="1" t="s">
        <v>3981</v>
      </c>
      <c r="D1038" s="1" t="s">
        <v>1283</v>
      </c>
      <c r="E1038" s="16">
        <v>204002000000</v>
      </c>
      <c r="F1038" s="16" t="s">
        <v>1005</v>
      </c>
      <c r="G1038" s="8" t="s">
        <v>201</v>
      </c>
      <c r="H1038" s="1">
        <v>2</v>
      </c>
      <c r="I1038" s="1" t="s">
        <v>1351</v>
      </c>
      <c r="J1038" s="1">
        <v>202</v>
      </c>
      <c r="K1038" s="1" t="s">
        <v>1352</v>
      </c>
      <c r="L1038" s="1">
        <v>61001005000</v>
      </c>
      <c r="M1038" s="1" t="s">
        <v>1358</v>
      </c>
      <c r="N1038" s="8">
        <v>2018</v>
      </c>
      <c r="O1038" s="8">
        <v>129.4</v>
      </c>
      <c r="P1038" s="8" t="s">
        <v>4009</v>
      </c>
      <c r="Q10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38" s="8" t="s">
        <v>3933</v>
      </c>
      <c r="S1038" s="8" t="s">
        <v>1571</v>
      </c>
      <c r="T1038" s="8" t="s">
        <v>1382</v>
      </c>
      <c r="U1038" s="18"/>
      <c r="V1038" s="1" t="s">
        <v>2591</v>
      </c>
      <c r="W1038" s="8" t="s">
        <v>2648</v>
      </c>
      <c r="X1038" s="19" t="s">
        <v>2712</v>
      </c>
      <c r="AA1038" s="20">
        <v>3890346.3</v>
      </c>
      <c r="AB1038" s="12">
        <f t="shared" si="16"/>
        <v>26725.06</v>
      </c>
      <c r="AC1038" s="17">
        <f>ROUND(1.65586^(2*EXP(-((Таблица1[[#This Row],[Площадь, кв.м]]/200)^2))-1),4)</f>
        <v>1.1727000000000001</v>
      </c>
      <c r="AD10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8" s="21">
        <v>1</v>
      </c>
      <c r="AG10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31340.477900000002</v>
      </c>
      <c r="AH1038" s="34">
        <f>ROUND(Таблица1[[#This Row],[УПКС]]*Таблица1[[#This Row],[Площадь, кв.м]],2)</f>
        <v>4055457.84</v>
      </c>
      <c r="AI1038" s="14">
        <f>Таблица1[[#This Row],[Кадастровая стоимость, руб]]/Таблица1[[#This Row],[Действ. КС]]</f>
        <v>1.0424413477021313</v>
      </c>
      <c r="AJ1038" s="20" t="s">
        <v>3996</v>
      </c>
      <c r="AK1038" s="20" t="s">
        <v>3997</v>
      </c>
      <c r="AL1038" s="20" t="s">
        <v>3998</v>
      </c>
      <c r="AM1038" s="8" t="s">
        <v>3984</v>
      </c>
      <c r="AN1038" s="8" t="s">
        <v>4036</v>
      </c>
      <c r="AO1038" s="46" t="s">
        <v>4013</v>
      </c>
    </row>
    <row r="1039" spans="1:41" x14ac:dyDescent="0.25">
      <c r="A1039" s="1" t="s">
        <v>979</v>
      </c>
      <c r="B1039" s="1" t="s">
        <v>17</v>
      </c>
      <c r="C1039" s="1" t="s">
        <v>3981</v>
      </c>
      <c r="D1039" s="1" t="s">
        <v>1283</v>
      </c>
      <c r="E1039" s="16">
        <v>204002000000</v>
      </c>
      <c r="F1039" s="16" t="s">
        <v>1005</v>
      </c>
      <c r="G1039" s="8" t="s">
        <v>201</v>
      </c>
      <c r="H1039" s="1">
        <v>2</v>
      </c>
      <c r="I1039" s="1" t="s">
        <v>1351</v>
      </c>
      <c r="J1039" s="1">
        <v>202</v>
      </c>
      <c r="K1039" s="1" t="s">
        <v>1352</v>
      </c>
      <c r="L1039" s="1">
        <v>61001002000</v>
      </c>
      <c r="M1039" s="1" t="s">
        <v>1364</v>
      </c>
      <c r="N1039" s="8">
        <v>2018</v>
      </c>
      <c r="O1039" s="8">
        <v>127.2</v>
      </c>
      <c r="P1039" s="8" t="s">
        <v>4009</v>
      </c>
      <c r="Q10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1039" s="8" t="s">
        <v>2297</v>
      </c>
      <c r="T1039" s="8" t="s">
        <v>1382</v>
      </c>
      <c r="U1039" s="18"/>
      <c r="V1039" s="1" t="s">
        <v>2591</v>
      </c>
      <c r="W1039" s="8" t="s">
        <v>2607</v>
      </c>
      <c r="X1039" s="19" t="s">
        <v>2908</v>
      </c>
      <c r="AA1039" s="20">
        <v>3824204.4</v>
      </c>
      <c r="AB1039" s="12">
        <f t="shared" si="16"/>
        <v>26725.06</v>
      </c>
      <c r="AC1039" s="17">
        <f>ROUND(1.65586^(2*EXP(-((Таблица1[[#This Row],[Площадь, кв.м]]/200)^2))-1),4)</f>
        <v>1.1838</v>
      </c>
      <c r="AD10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39" s="21">
        <v>1</v>
      </c>
      <c r="AG10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31637.126</v>
      </c>
      <c r="AH1039" s="34">
        <f>ROUND(Таблица1[[#This Row],[УПКС]]*Таблица1[[#This Row],[Площадь, кв.м]],2)</f>
        <v>4024242.43</v>
      </c>
      <c r="AI1039" s="14">
        <f>Таблица1[[#This Row],[Кадастровая стоимость, руб]]/Таблица1[[#This Row],[Действ. КС]]</f>
        <v>1.0523084043311075</v>
      </c>
      <c r="AJ1039" s="20" t="s">
        <v>3996</v>
      </c>
      <c r="AK1039" s="20" t="s">
        <v>3997</v>
      </c>
      <c r="AL1039" s="20" t="s">
        <v>3998</v>
      </c>
      <c r="AM1039" s="8" t="s">
        <v>3984</v>
      </c>
      <c r="AN1039" s="8" t="s">
        <v>4036</v>
      </c>
      <c r="AO1039" s="46" t="s">
        <v>4013</v>
      </c>
    </row>
    <row r="1040" spans="1:41" x14ac:dyDescent="0.25">
      <c r="A1040" s="1" t="s">
        <v>963</v>
      </c>
      <c r="B1040" s="1" t="s">
        <v>8</v>
      </c>
      <c r="C1040" s="1" t="s">
        <v>3981</v>
      </c>
      <c r="D1040" s="1" t="s">
        <v>1283</v>
      </c>
      <c r="E1040" s="16">
        <v>204002000000</v>
      </c>
      <c r="F1040" s="16" t="s">
        <v>1005</v>
      </c>
      <c r="G1040" s="8" t="s">
        <v>201</v>
      </c>
      <c r="H1040" s="1">
        <v>2</v>
      </c>
      <c r="I1040" s="1" t="s">
        <v>1351</v>
      </c>
      <c r="J1040" s="1">
        <v>202</v>
      </c>
      <c r="K1040" s="1" t="s">
        <v>1352</v>
      </c>
      <c r="L1040" s="1">
        <v>61001002000</v>
      </c>
      <c r="M1040" s="1" t="s">
        <v>1364</v>
      </c>
      <c r="N1040" s="8">
        <v>2015</v>
      </c>
      <c r="O1040" s="8">
        <v>120.2</v>
      </c>
      <c r="P1040" s="8" t="s">
        <v>4009</v>
      </c>
      <c r="Q10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40" s="8" t="s">
        <v>3924</v>
      </c>
      <c r="S1040" s="8" t="s">
        <v>2281</v>
      </c>
      <c r="T1040" s="8" t="s">
        <v>1382</v>
      </c>
      <c r="U1040" s="18"/>
      <c r="V1040" s="1" t="s">
        <v>2591</v>
      </c>
      <c r="W1040" s="8" t="s">
        <v>2635</v>
      </c>
      <c r="X1040" s="19" t="s">
        <v>2698</v>
      </c>
      <c r="AA1040" s="20">
        <v>3613752.9</v>
      </c>
      <c r="AB1040" s="12">
        <f t="shared" si="16"/>
        <v>26725.06</v>
      </c>
      <c r="AC1040" s="17">
        <f>ROUND(1.65586^(2*EXP(-((Таблица1[[#This Row],[Площадь, кв.м]]/200)^2))-1),4)</f>
        <v>1.2196</v>
      </c>
      <c r="AD10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40" s="21">
        <v>1</v>
      </c>
      <c r="AG10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32593.8832</v>
      </c>
      <c r="AH1040" s="34">
        <f>ROUND(Таблица1[[#This Row],[УПКС]]*Таблица1[[#This Row],[Площадь, кв.м]],2)</f>
        <v>3917784.76</v>
      </c>
      <c r="AI1040" s="14">
        <f>Таблица1[[#This Row],[Кадастровая стоимость, руб]]/Таблица1[[#This Row],[Действ. КС]]</f>
        <v>1.0841318895932259</v>
      </c>
      <c r="AJ1040" s="20" t="s">
        <v>3996</v>
      </c>
      <c r="AK1040" s="20" t="s">
        <v>3997</v>
      </c>
      <c r="AL1040" s="20" t="s">
        <v>3998</v>
      </c>
      <c r="AM1040" s="8" t="s">
        <v>3984</v>
      </c>
      <c r="AN1040" s="8" t="s">
        <v>4036</v>
      </c>
      <c r="AO1040" s="46" t="s">
        <v>4013</v>
      </c>
    </row>
    <row r="1041" spans="1:41" x14ac:dyDescent="0.25">
      <c r="A1041" s="1" t="s">
        <v>208</v>
      </c>
      <c r="B1041" s="1" t="s">
        <v>17</v>
      </c>
      <c r="C1041" s="1" t="s">
        <v>3981</v>
      </c>
      <c r="D1041" s="1" t="s">
        <v>1283</v>
      </c>
      <c r="E1041" s="16">
        <v>204002000000</v>
      </c>
      <c r="F1041" s="16" t="s">
        <v>1005</v>
      </c>
      <c r="G1041" s="8" t="s">
        <v>201</v>
      </c>
      <c r="H1041" s="1">
        <v>2</v>
      </c>
      <c r="I1041" s="1" t="s">
        <v>1351</v>
      </c>
      <c r="J1041" s="1">
        <v>202</v>
      </c>
      <c r="K1041" s="1" t="s">
        <v>1352</v>
      </c>
      <c r="L1041" s="1">
        <v>61001005000</v>
      </c>
      <c r="M1041" s="1" t="s">
        <v>1358</v>
      </c>
      <c r="N1041" s="8">
        <v>2019</v>
      </c>
      <c r="O1041" s="8">
        <v>123.8</v>
      </c>
      <c r="P1041" s="8" t="s">
        <v>4009</v>
      </c>
      <c r="Q10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1041" s="8" t="s">
        <v>1561</v>
      </c>
      <c r="T1041" s="8" t="s">
        <v>1382</v>
      </c>
      <c r="U1041" s="18"/>
      <c r="V1041" s="1" t="s">
        <v>2591</v>
      </c>
      <c r="W1041" s="8" t="s">
        <v>2607</v>
      </c>
      <c r="X1041" s="19" t="s">
        <v>2767</v>
      </c>
      <c r="AA1041" s="20">
        <v>3721985.1</v>
      </c>
      <c r="AB1041" s="12">
        <f t="shared" si="16"/>
        <v>26725.06</v>
      </c>
      <c r="AC1041" s="17">
        <f>ROUND(1.65586^(2*EXP(-((Таблица1[[#This Row],[Площадь, кв.м]]/200)^2))-1),4)</f>
        <v>1.2011000000000001</v>
      </c>
      <c r="AD10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41" s="21">
        <v>1</v>
      </c>
      <c r="AG10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32099.4696</v>
      </c>
      <c r="AH1041" s="34">
        <f>ROUND(Таблица1[[#This Row],[УПКС]]*Таблица1[[#This Row],[Площадь, кв.м]],2)</f>
        <v>3973914.34</v>
      </c>
      <c r="AI1041" s="14">
        <f>Таблица1[[#This Row],[Кадастровая стоимость, руб]]/Таблица1[[#This Row],[Действ. КС]]</f>
        <v>1.0676867943399342</v>
      </c>
      <c r="AJ1041" s="20" t="s">
        <v>3996</v>
      </c>
      <c r="AK1041" s="20" t="s">
        <v>3997</v>
      </c>
      <c r="AL1041" s="20" t="s">
        <v>3998</v>
      </c>
      <c r="AM1041" s="8" t="s">
        <v>3984</v>
      </c>
      <c r="AN1041" s="8" t="s">
        <v>4036</v>
      </c>
      <c r="AO1041" s="46" t="s">
        <v>4013</v>
      </c>
    </row>
    <row r="1042" spans="1:41" x14ac:dyDescent="0.25">
      <c r="A1042" s="1" t="s">
        <v>367</v>
      </c>
      <c r="B1042" s="1" t="s">
        <v>8</v>
      </c>
      <c r="C1042" s="1" t="s">
        <v>3981</v>
      </c>
      <c r="D1042" s="1" t="s">
        <v>1283</v>
      </c>
      <c r="E1042" s="16">
        <v>204002000000</v>
      </c>
      <c r="F1042" s="16" t="s">
        <v>1005</v>
      </c>
      <c r="G1042" s="8" t="s">
        <v>201</v>
      </c>
      <c r="H1042" s="1">
        <v>2</v>
      </c>
      <c r="I1042" s="1" t="s">
        <v>1351</v>
      </c>
      <c r="J1042" s="1">
        <v>202</v>
      </c>
      <c r="K1042" s="1" t="s">
        <v>1352</v>
      </c>
      <c r="L1042" s="1">
        <v>61001003000</v>
      </c>
      <c r="M1042" s="1" t="s">
        <v>1359</v>
      </c>
      <c r="N1042" s="8">
        <v>2018</v>
      </c>
      <c r="O1042" s="8">
        <v>226.9</v>
      </c>
      <c r="P1042" s="8" t="s">
        <v>4009</v>
      </c>
      <c r="Q10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1042" s="8" t="s">
        <v>1713</v>
      </c>
      <c r="T1042" s="8" t="s">
        <v>1382</v>
      </c>
      <c r="U1042" s="18"/>
      <c r="V1042" s="1" t="s">
        <v>2591</v>
      </c>
      <c r="W1042" s="8" t="s">
        <v>2646</v>
      </c>
      <c r="X1042" s="19" t="s">
        <v>2713</v>
      </c>
      <c r="AA1042" s="20">
        <v>6821635.0499999998</v>
      </c>
      <c r="AB1042" s="12">
        <f t="shared" si="16"/>
        <v>26725.06</v>
      </c>
      <c r="AC1042" s="17">
        <f>ROUND(1.65586^(2*EXP(-((Таблица1[[#This Row],[Площадь, кв.м]]/200)^2))-1),4)</f>
        <v>0.79779999999999995</v>
      </c>
      <c r="AD10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42" s="21">
        <v>1</v>
      </c>
      <c r="AG10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21321.252899999999</v>
      </c>
      <c r="AH1042" s="34">
        <f>ROUND(Таблица1[[#This Row],[УПКС]]*Таблица1[[#This Row],[Площадь, кв.м]],2)</f>
        <v>4837792.28</v>
      </c>
      <c r="AI1042" s="14">
        <f>Таблица1[[#This Row],[Кадастровая стоимость, руб]]/Таблица1[[#This Row],[Действ. КС]]</f>
        <v>0.70918368463584114</v>
      </c>
      <c r="AJ1042" s="20" t="s">
        <v>3996</v>
      </c>
      <c r="AK1042" s="20" t="s">
        <v>3997</v>
      </c>
      <c r="AL1042" s="20" t="s">
        <v>3998</v>
      </c>
      <c r="AM1042" s="8" t="s">
        <v>3984</v>
      </c>
      <c r="AN1042" s="8" t="s">
        <v>4036</v>
      </c>
      <c r="AO1042" s="46" t="s">
        <v>4013</v>
      </c>
    </row>
    <row r="1043" spans="1:41" x14ac:dyDescent="0.25">
      <c r="A1043" s="1" t="s">
        <v>15</v>
      </c>
      <c r="B1043" s="1" t="s">
        <v>6</v>
      </c>
      <c r="C1043" s="1" t="s">
        <v>3981</v>
      </c>
      <c r="D1043" s="1" t="s">
        <v>1283</v>
      </c>
      <c r="E1043" s="16">
        <v>204002000000</v>
      </c>
      <c r="F1043" s="16" t="s">
        <v>1005</v>
      </c>
      <c r="G1043" s="8" t="s">
        <v>1338</v>
      </c>
      <c r="H1043" s="1">
        <v>2</v>
      </c>
      <c r="I1043" s="1" t="s">
        <v>1349</v>
      </c>
      <c r="J1043" s="1">
        <v>201</v>
      </c>
      <c r="K1043" s="1" t="s">
        <v>1350</v>
      </c>
      <c r="L1043" s="1">
        <v>61001005000</v>
      </c>
      <c r="M1043" s="1" t="s">
        <v>1358</v>
      </c>
      <c r="N1043" s="8">
        <v>2019</v>
      </c>
      <c r="O1043" s="8">
        <v>99.6</v>
      </c>
      <c r="P1043" s="8" t="s">
        <v>4009</v>
      </c>
      <c r="Q10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1043" s="8" t="s">
        <v>1389</v>
      </c>
      <c r="T1043" s="8" t="s">
        <v>1382</v>
      </c>
      <c r="U1043" s="18"/>
      <c r="V1043" s="1" t="s">
        <v>2591</v>
      </c>
      <c r="W1043" s="8" t="s">
        <v>2609</v>
      </c>
      <c r="X1043" s="19" t="s">
        <v>2706</v>
      </c>
      <c r="Y1043" s="8" t="s">
        <v>2933</v>
      </c>
      <c r="Z1043" s="8">
        <v>2</v>
      </c>
      <c r="AA1043" s="20">
        <v>2994424.2</v>
      </c>
      <c r="AB1043" s="12">
        <f t="shared" si="16"/>
        <v>26725.06</v>
      </c>
      <c r="AC1043" s="17">
        <f>ROUND(1.65586^(2*EXP(-((Таблица1[[#This Row],[Площадь, кв.м]]/200)^2))-1),4)</f>
        <v>1.3268</v>
      </c>
      <c r="AD10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43" s="21">
        <v>1</v>
      </c>
      <c r="AG10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35458.809600000001</v>
      </c>
      <c r="AH1043" s="34">
        <f>ROUND(Таблица1[[#This Row],[УПКС]]*Таблица1[[#This Row],[Площадь, кв.м]],2)</f>
        <v>3531697.44</v>
      </c>
      <c r="AI1043" s="14">
        <f>Таблица1[[#This Row],[Кадастровая стоимость, руб]]/Таблица1[[#This Row],[Действ. КС]]</f>
        <v>1.179424558484399</v>
      </c>
      <c r="AJ1043" s="20" t="s">
        <v>3996</v>
      </c>
      <c r="AK1043" s="20" t="s">
        <v>3997</v>
      </c>
      <c r="AL1043" s="20" t="s">
        <v>3998</v>
      </c>
      <c r="AM1043" s="8" t="s">
        <v>3984</v>
      </c>
      <c r="AN1043" s="8" t="s">
        <v>4036</v>
      </c>
      <c r="AO1043" s="46" t="s">
        <v>4013</v>
      </c>
    </row>
    <row r="1044" spans="1:41" x14ac:dyDescent="0.25">
      <c r="A1044" s="1" t="s">
        <v>286</v>
      </c>
      <c r="B1044" s="1" t="s">
        <v>21</v>
      </c>
      <c r="C1044" s="1" t="s">
        <v>3981</v>
      </c>
      <c r="D1044" s="1" t="s">
        <v>1284</v>
      </c>
      <c r="E1044" s="16">
        <v>204002000000</v>
      </c>
      <c r="F1044" s="16" t="s">
        <v>1005</v>
      </c>
      <c r="G1044" s="8" t="s">
        <v>201</v>
      </c>
      <c r="H1044" s="1">
        <v>2</v>
      </c>
      <c r="I1044" s="1" t="s">
        <v>1351</v>
      </c>
      <c r="J1044" s="1">
        <v>202</v>
      </c>
      <c r="K1044" s="1" t="s">
        <v>1352</v>
      </c>
      <c r="L1044" s="1">
        <v>61001003000</v>
      </c>
      <c r="M1044" s="1" t="s">
        <v>1359</v>
      </c>
      <c r="N1044" s="8">
        <v>1958</v>
      </c>
      <c r="O1044" s="8">
        <v>166.4</v>
      </c>
      <c r="P1044" s="8" t="s">
        <v>4009</v>
      </c>
      <c r="Q10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44" s="8" t="s">
        <v>3916</v>
      </c>
      <c r="S1044" s="8" t="s">
        <v>1634</v>
      </c>
      <c r="T1044" s="8" t="s">
        <v>1382</v>
      </c>
      <c r="V1044" s="1" t="s">
        <v>2591</v>
      </c>
      <c r="W1044" s="8" t="s">
        <v>2607</v>
      </c>
      <c r="X1044" s="19" t="s">
        <v>2788</v>
      </c>
      <c r="AA1044" s="20">
        <v>1212924.54</v>
      </c>
      <c r="AB1044" s="12">
        <f t="shared" si="16"/>
        <v>26725.06</v>
      </c>
      <c r="AC1044" s="17">
        <f>ROUND(1.65586^(2*EXP(-((Таблица1[[#This Row],[Площадь, кв.м]]/200)^2))-1),4)</f>
        <v>1.0004999999999999</v>
      </c>
      <c r="AD10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44" s="21">
        <v>1</v>
      </c>
      <c r="AG10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9091.0637000000006</v>
      </c>
      <c r="AH1044" s="34">
        <f>ROUND(Таблица1[[#This Row],[УПКС]]*Таблица1[[#This Row],[Площадь, кв.м]],2)</f>
        <v>1512753</v>
      </c>
      <c r="AI1044" s="14">
        <f>Таблица1[[#This Row],[Кадастровая стоимость, руб]]/Таблица1[[#This Row],[Действ. КС]]</f>
        <v>1.2471946523565267</v>
      </c>
      <c r="AJ1044" s="20" t="s">
        <v>3996</v>
      </c>
      <c r="AK1044" s="20" t="s">
        <v>3997</v>
      </c>
      <c r="AL1044" s="20" t="s">
        <v>3998</v>
      </c>
      <c r="AM1044" s="8" t="s">
        <v>3984</v>
      </c>
      <c r="AN1044" s="8" t="s">
        <v>4036</v>
      </c>
      <c r="AO1044" s="46" t="s">
        <v>4013</v>
      </c>
    </row>
    <row r="1045" spans="1:41" x14ac:dyDescent="0.25">
      <c r="A1045" s="1" t="s">
        <v>752</v>
      </c>
      <c r="B1045" s="1" t="s">
        <v>17</v>
      </c>
      <c r="C1045" s="1" t="s">
        <v>3981</v>
      </c>
      <c r="D1045" s="1" t="s">
        <v>1284</v>
      </c>
      <c r="E1045" s="16">
        <v>204002000000</v>
      </c>
      <c r="F1045" s="16" t="s">
        <v>1005</v>
      </c>
      <c r="G1045" s="8" t="s">
        <v>201</v>
      </c>
      <c r="H1045" s="1">
        <v>2</v>
      </c>
      <c r="I1045" s="1" t="s">
        <v>1351</v>
      </c>
      <c r="J1045" s="1">
        <v>202</v>
      </c>
      <c r="K1045" s="1" t="s">
        <v>1352</v>
      </c>
      <c r="L1045" s="1">
        <v>61001002001</v>
      </c>
      <c r="M1045" s="1" t="s">
        <v>1363</v>
      </c>
      <c r="N1045" s="8">
        <v>1957</v>
      </c>
      <c r="O1045" s="8">
        <v>72.7</v>
      </c>
      <c r="P1045" s="8" t="s">
        <v>4009</v>
      </c>
      <c r="Q10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45" s="8" t="s">
        <v>3916</v>
      </c>
      <c r="S1045" s="8" t="s">
        <v>2080</v>
      </c>
      <c r="T1045" s="8" t="s">
        <v>1382</v>
      </c>
      <c r="V1045" s="1" t="s">
        <v>2591</v>
      </c>
      <c r="W1045" s="8" t="s">
        <v>2607</v>
      </c>
      <c r="X1045" s="19" t="s">
        <v>2873</v>
      </c>
      <c r="AA1045" s="20">
        <v>529925.77</v>
      </c>
      <c r="AB1045" s="12">
        <f t="shared" si="16"/>
        <v>26725.06</v>
      </c>
      <c r="AC1045" s="17">
        <f>ROUND(1.65586^(2*EXP(-((Таблица1[[#This Row],[Площадь, кв.м]]/200)^2))-1),4)</f>
        <v>1.4615</v>
      </c>
      <c r="AD10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45" s="21">
        <v>1</v>
      </c>
      <c r="AG10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13279.9496</v>
      </c>
      <c r="AH1045" s="34">
        <f>ROUND(Таблица1[[#This Row],[УПКС]]*Таблица1[[#This Row],[Площадь, кв.м]],2)</f>
        <v>965452.34</v>
      </c>
      <c r="AI1045" s="14">
        <f>Таблица1[[#This Row],[Кадастровая стоимость, руб]]/Таблица1[[#This Row],[Действ. КС]]</f>
        <v>1.8218633526729602</v>
      </c>
      <c r="AJ1045" s="20" t="s">
        <v>3996</v>
      </c>
      <c r="AK1045" s="20" t="s">
        <v>3997</v>
      </c>
      <c r="AL1045" s="20" t="s">
        <v>3998</v>
      </c>
      <c r="AM1045" s="8" t="s">
        <v>3984</v>
      </c>
      <c r="AN1045" s="8" t="s">
        <v>4036</v>
      </c>
      <c r="AO1045" s="46" t="s">
        <v>4013</v>
      </c>
    </row>
    <row r="1046" spans="1:41" x14ac:dyDescent="0.25">
      <c r="A1046" s="1" t="s">
        <v>633</v>
      </c>
      <c r="B1046" s="1" t="s">
        <v>17</v>
      </c>
      <c r="C1046" s="1" t="s">
        <v>3981</v>
      </c>
      <c r="D1046" s="1" t="s">
        <v>1284</v>
      </c>
      <c r="E1046" s="16">
        <v>204002000000</v>
      </c>
      <c r="F1046" s="16" t="s">
        <v>1005</v>
      </c>
      <c r="G1046" s="8" t="s">
        <v>201</v>
      </c>
      <c r="H1046" s="1">
        <v>2</v>
      </c>
      <c r="I1046" s="1" t="s">
        <v>1351</v>
      </c>
      <c r="J1046" s="1">
        <v>202</v>
      </c>
      <c r="K1046" s="1" t="s">
        <v>1352</v>
      </c>
      <c r="L1046" s="1">
        <v>61001002001</v>
      </c>
      <c r="M1046" s="1" t="s">
        <v>1363</v>
      </c>
      <c r="N1046" s="8">
        <v>1962</v>
      </c>
      <c r="O1046" s="8">
        <v>56.2</v>
      </c>
      <c r="P1046" s="8" t="s">
        <v>4009</v>
      </c>
      <c r="Q10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46" s="8" t="s">
        <v>3916</v>
      </c>
      <c r="S1046" s="8" t="s">
        <v>1968</v>
      </c>
      <c r="T1046" s="8" t="s">
        <v>1382</v>
      </c>
      <c r="V1046" s="1" t="s">
        <v>2591</v>
      </c>
      <c r="W1046" s="8" t="s">
        <v>2607</v>
      </c>
      <c r="X1046" s="19" t="s">
        <v>2869</v>
      </c>
      <c r="AA1046" s="20">
        <v>470866.39</v>
      </c>
      <c r="AB1046" s="12">
        <f t="shared" si="16"/>
        <v>26725.06</v>
      </c>
      <c r="AC1046" s="17">
        <f>ROUND(1.65586^(2*EXP(-((Таблица1[[#This Row],[Площадь, кв.м]]/200)^2))-1),4)</f>
        <v>1.5338000000000001</v>
      </c>
      <c r="AD10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046" s="21">
        <v>1</v>
      </c>
      <c r="AG10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14756.722900000001</v>
      </c>
      <c r="AH1046" s="34">
        <f>ROUND(Таблица1[[#This Row],[УПКС]]*Таблица1[[#This Row],[Площадь, кв.м]],2)</f>
        <v>829327.83</v>
      </c>
      <c r="AI1046" s="14">
        <f>Таблица1[[#This Row],[Кадастровая стоимость, руб]]/Таблица1[[#This Row],[Действ. КС]]</f>
        <v>1.7612805832244682</v>
      </c>
      <c r="AJ1046" s="20" t="s">
        <v>3996</v>
      </c>
      <c r="AK1046" s="20" t="s">
        <v>3997</v>
      </c>
      <c r="AL1046" s="20" t="s">
        <v>3998</v>
      </c>
      <c r="AM1046" s="8" t="s">
        <v>3984</v>
      </c>
      <c r="AN1046" s="8" t="s">
        <v>4036</v>
      </c>
      <c r="AO1046" s="46" t="s">
        <v>4013</v>
      </c>
    </row>
    <row r="1047" spans="1:41" x14ac:dyDescent="0.25">
      <c r="A1047" s="1" t="s">
        <v>902</v>
      </c>
      <c r="B1047" s="1" t="s">
        <v>17</v>
      </c>
      <c r="C1047" s="1" t="s">
        <v>3981</v>
      </c>
      <c r="D1047" s="1" t="s">
        <v>1284</v>
      </c>
      <c r="E1047" s="16">
        <v>204002000000</v>
      </c>
      <c r="F1047" s="16" t="s">
        <v>1005</v>
      </c>
      <c r="G1047" s="8" t="s">
        <v>201</v>
      </c>
      <c r="H1047" s="1">
        <v>2</v>
      </c>
      <c r="I1047" s="1" t="s">
        <v>1351</v>
      </c>
      <c r="J1047" s="1">
        <v>202</v>
      </c>
      <c r="K1047" s="1" t="s">
        <v>1352</v>
      </c>
      <c r="L1047" s="1">
        <v>61001002001</v>
      </c>
      <c r="M1047" s="1" t="s">
        <v>1363</v>
      </c>
      <c r="N1047" s="8">
        <v>1992</v>
      </c>
      <c r="O1047" s="8">
        <v>100.8</v>
      </c>
      <c r="P1047" s="8" t="s">
        <v>4009</v>
      </c>
      <c r="Q10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47" s="8" t="s">
        <v>3916</v>
      </c>
      <c r="S1047" s="8" t="s">
        <v>2221</v>
      </c>
      <c r="T1047" s="8" t="s">
        <v>1382</v>
      </c>
      <c r="V1047" s="1" t="s">
        <v>2591</v>
      </c>
      <c r="W1047" s="8" t="s">
        <v>2607</v>
      </c>
      <c r="X1047" s="19" t="s">
        <v>2820</v>
      </c>
      <c r="AA1047" s="20">
        <v>1210512.02</v>
      </c>
      <c r="AB1047" s="12">
        <f t="shared" si="16"/>
        <v>26725.06</v>
      </c>
      <c r="AC1047" s="17">
        <f>ROUND(1.65586^(2*EXP(-((Таблица1[[#This Row],[Площадь, кв.м]]/200)^2))-1),4)</f>
        <v>1.3206</v>
      </c>
      <c r="AD10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0.83</v>
      </c>
      <c r="AF1047" s="21">
        <v>1</v>
      </c>
      <c r="AG10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29293.284800000001</v>
      </c>
      <c r="AH1047" s="34">
        <f>ROUND(Таблица1[[#This Row],[УПКС]]*Таблица1[[#This Row],[Площадь, кв.м]],2)</f>
        <v>2952763.11</v>
      </c>
      <c r="AI1047" s="14">
        <f>Таблица1[[#This Row],[Кадастровая стоимость, руб]]/Таблица1[[#This Row],[Действ. КС]]</f>
        <v>2.4392678975628841</v>
      </c>
      <c r="AJ1047" s="20" t="s">
        <v>3996</v>
      </c>
      <c r="AK1047" s="20" t="s">
        <v>3997</v>
      </c>
      <c r="AL1047" s="20" t="s">
        <v>3998</v>
      </c>
      <c r="AM1047" s="8" t="s">
        <v>3984</v>
      </c>
      <c r="AN1047" s="8" t="s">
        <v>4036</v>
      </c>
      <c r="AO1047" s="46" t="s">
        <v>4013</v>
      </c>
    </row>
    <row r="1048" spans="1:41" x14ac:dyDescent="0.25">
      <c r="A1048" s="1" t="s">
        <v>434</v>
      </c>
      <c r="B1048" s="1" t="s">
        <v>21</v>
      </c>
      <c r="C1048" s="1" t="s">
        <v>3981</v>
      </c>
      <c r="D1048" s="1" t="s">
        <v>1284</v>
      </c>
      <c r="E1048" s="16">
        <v>204002000000</v>
      </c>
      <c r="F1048" s="16" t="s">
        <v>1005</v>
      </c>
      <c r="G1048" s="8" t="s">
        <v>201</v>
      </c>
      <c r="H1048" s="1">
        <v>2</v>
      </c>
      <c r="I1048" s="1" t="s">
        <v>1351</v>
      </c>
      <c r="J1048" s="1">
        <v>202</v>
      </c>
      <c r="K1048" s="1" t="s">
        <v>1352</v>
      </c>
      <c r="L1048" s="1">
        <v>61001006003</v>
      </c>
      <c r="M1048" s="1" t="s">
        <v>1361</v>
      </c>
      <c r="N1048" s="8">
        <v>2009</v>
      </c>
      <c r="O1048" s="8">
        <v>473.3</v>
      </c>
      <c r="P1048" s="8" t="s">
        <v>4009</v>
      </c>
      <c r="Q10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48" s="8" t="s">
        <v>3916</v>
      </c>
      <c r="S1048" s="8" t="s">
        <v>1779</v>
      </c>
      <c r="T1048" s="8" t="s">
        <v>1382</v>
      </c>
      <c r="U1048" s="18"/>
      <c r="V1048" s="1" t="s">
        <v>2591</v>
      </c>
      <c r="W1048" s="8" t="s">
        <v>2607</v>
      </c>
      <c r="X1048" s="19" t="s">
        <v>2790</v>
      </c>
      <c r="Y1048" s="8" t="s">
        <v>2586</v>
      </c>
      <c r="Z1048" s="8" t="s">
        <v>2934</v>
      </c>
      <c r="AA1048" s="20">
        <v>11858000</v>
      </c>
      <c r="AB1048" s="12">
        <f t="shared" si="16"/>
        <v>26725.06</v>
      </c>
      <c r="AC1048" s="17">
        <f>ROUND(1.65586^(2*EXP(-((Таблица1[[#This Row],[Площадь, кв.м]]/200)^2))-1),4)</f>
        <v>0.60619999999999996</v>
      </c>
      <c r="AD10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048" s="21">
        <v>1</v>
      </c>
      <c r="AG10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16038.724099999999</v>
      </c>
      <c r="AH1048" s="34">
        <f>ROUND(Таблица1[[#This Row],[УПКС]]*Таблица1[[#This Row],[Площадь, кв.м]],2)</f>
        <v>7591128.1200000001</v>
      </c>
      <c r="AI1048" s="14">
        <f>Таблица1[[#This Row],[Кадастровая стоимость, руб]]/Таблица1[[#This Row],[Действ. КС]]</f>
        <v>0.64016934727610053</v>
      </c>
      <c r="AJ1048" s="20" t="s">
        <v>3996</v>
      </c>
      <c r="AK1048" s="20" t="s">
        <v>3997</v>
      </c>
      <c r="AL1048" s="20" t="s">
        <v>3998</v>
      </c>
      <c r="AM1048" s="8" t="s">
        <v>3984</v>
      </c>
      <c r="AN1048" s="8" t="s">
        <v>4036</v>
      </c>
      <c r="AO1048" s="46" t="s">
        <v>4013</v>
      </c>
    </row>
    <row r="1049" spans="1:41" x14ac:dyDescent="0.25">
      <c r="A1049" s="1" t="s">
        <v>652</v>
      </c>
      <c r="B1049" s="1" t="s">
        <v>17</v>
      </c>
      <c r="C1049" s="1" t="s">
        <v>3981</v>
      </c>
      <c r="D1049" s="1" t="s">
        <v>1284</v>
      </c>
      <c r="E1049" s="16">
        <v>204002000000</v>
      </c>
      <c r="F1049" s="16" t="s">
        <v>1005</v>
      </c>
      <c r="G1049" s="8" t="s">
        <v>201</v>
      </c>
      <c r="H1049" s="1">
        <v>2</v>
      </c>
      <c r="I1049" s="1" t="s">
        <v>1351</v>
      </c>
      <c r="J1049" s="1">
        <v>202</v>
      </c>
      <c r="K1049" s="1" t="s">
        <v>1352</v>
      </c>
      <c r="L1049" s="1">
        <v>61001002001</v>
      </c>
      <c r="M1049" s="1" t="s">
        <v>1363</v>
      </c>
      <c r="N1049" s="8">
        <v>1959</v>
      </c>
      <c r="O1049" s="8">
        <v>58.1</v>
      </c>
      <c r="P1049" s="8" t="s">
        <v>4009</v>
      </c>
      <c r="Q10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49" s="8" t="s">
        <v>3916</v>
      </c>
      <c r="S1049" s="8" t="s">
        <v>1985</v>
      </c>
      <c r="T1049" s="8" t="s">
        <v>1382</v>
      </c>
      <c r="V1049" s="1" t="s">
        <v>2591</v>
      </c>
      <c r="W1049" s="8" t="s">
        <v>2607</v>
      </c>
      <c r="X1049" s="19" t="s">
        <v>2731</v>
      </c>
      <c r="AA1049" s="20">
        <v>486785.36</v>
      </c>
      <c r="AB1049" s="12">
        <f t="shared" si="16"/>
        <v>26725.06</v>
      </c>
      <c r="AC1049" s="17">
        <f>ROUND(1.65586^(2*EXP(-((Таблица1[[#This Row],[Площадь, кв.м]]/200)^2))-1),4)</f>
        <v>1.5261</v>
      </c>
      <c r="AD10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049" s="21">
        <v>1</v>
      </c>
      <c r="AG10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14274.7899</v>
      </c>
      <c r="AH1049" s="34">
        <f>ROUND(Таблица1[[#This Row],[УПКС]]*Таблица1[[#This Row],[Площадь, кв.м]],2)</f>
        <v>829365.29</v>
      </c>
      <c r="AI1049" s="14">
        <f>Таблица1[[#This Row],[Кадастровая стоимость, руб]]/Таблица1[[#This Row],[Действ. КС]]</f>
        <v>1.7037597227656971</v>
      </c>
      <c r="AJ1049" s="20" t="s">
        <v>3996</v>
      </c>
      <c r="AK1049" s="20" t="s">
        <v>3997</v>
      </c>
      <c r="AL1049" s="20" t="s">
        <v>3998</v>
      </c>
      <c r="AM1049" s="8" t="s">
        <v>3984</v>
      </c>
      <c r="AN1049" s="8" t="s">
        <v>4036</v>
      </c>
      <c r="AO1049" s="46" t="s">
        <v>4013</v>
      </c>
    </row>
    <row r="1050" spans="1:41" x14ac:dyDescent="0.25">
      <c r="A1050" s="1" t="s">
        <v>931</v>
      </c>
      <c r="B1050" s="1" t="s">
        <v>21</v>
      </c>
      <c r="C1050" s="1" t="s">
        <v>3981</v>
      </c>
      <c r="D1050" s="1" t="s">
        <v>1284</v>
      </c>
      <c r="E1050" s="16">
        <v>204002000000</v>
      </c>
      <c r="F1050" s="16" t="s">
        <v>1005</v>
      </c>
      <c r="G1050" s="8" t="s">
        <v>201</v>
      </c>
      <c r="H1050" s="1">
        <v>2</v>
      </c>
      <c r="I1050" s="1" t="s">
        <v>1351</v>
      </c>
      <c r="J1050" s="1">
        <v>202</v>
      </c>
      <c r="K1050" s="1" t="s">
        <v>1352</v>
      </c>
      <c r="L1050" s="1">
        <v>61001002001</v>
      </c>
      <c r="M1050" s="1" t="s">
        <v>1363</v>
      </c>
      <c r="N1050" s="8">
        <v>1980</v>
      </c>
      <c r="O1050" s="8">
        <v>108.4</v>
      </c>
      <c r="P1050" s="8" t="s">
        <v>4009</v>
      </c>
      <c r="Q10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0" s="8" t="s">
        <v>3916</v>
      </c>
      <c r="S1050" s="8" t="s">
        <v>2250</v>
      </c>
      <c r="T1050" s="8" t="s">
        <v>1382</v>
      </c>
      <c r="V1050" s="1" t="s">
        <v>2591</v>
      </c>
      <c r="W1050" s="8" t="s">
        <v>2607</v>
      </c>
      <c r="X1050" s="19" t="s">
        <v>2799</v>
      </c>
      <c r="AA1050" s="20">
        <v>781068.47</v>
      </c>
      <c r="AB1050" s="12">
        <f t="shared" si="16"/>
        <v>26725.06</v>
      </c>
      <c r="AC1050" s="17">
        <f>ROUND(1.65586^(2*EXP(-((Таблица1[[#This Row],[Площадь, кв.м]]/200)^2))-1),4)</f>
        <v>1.2808999999999999</v>
      </c>
      <c r="AD10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0.62</v>
      </c>
      <c r="AF1050" s="21">
        <v>1</v>
      </c>
      <c r="AG10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21223.9202</v>
      </c>
      <c r="AH1050" s="34">
        <f>ROUND(Таблица1[[#This Row],[УПКС]]*Таблица1[[#This Row],[Площадь, кв.м]],2)</f>
        <v>2300672.9500000002</v>
      </c>
      <c r="AI1050" s="14">
        <f>Таблица1[[#This Row],[Кадастровая стоимость, руб]]/Таблица1[[#This Row],[Действ. КС]]</f>
        <v>2.9455457983088222</v>
      </c>
      <c r="AJ1050" s="20" t="s">
        <v>3996</v>
      </c>
      <c r="AK1050" s="20" t="s">
        <v>3997</v>
      </c>
      <c r="AL1050" s="20" t="s">
        <v>3998</v>
      </c>
      <c r="AM1050" s="8" t="s">
        <v>3984</v>
      </c>
      <c r="AN1050" s="8" t="s">
        <v>4036</v>
      </c>
      <c r="AO1050" s="46" t="s">
        <v>4013</v>
      </c>
    </row>
    <row r="1051" spans="1:41" x14ac:dyDescent="0.25">
      <c r="A1051" s="1" t="s">
        <v>719</v>
      </c>
      <c r="B1051" s="1" t="s">
        <v>21</v>
      </c>
      <c r="C1051" s="1" t="s">
        <v>3981</v>
      </c>
      <c r="D1051" s="1" t="s">
        <v>1284</v>
      </c>
      <c r="E1051" s="16">
        <v>204002000000</v>
      </c>
      <c r="F1051" s="16" t="s">
        <v>1005</v>
      </c>
      <c r="G1051" s="8" t="s">
        <v>201</v>
      </c>
      <c r="H1051" s="1">
        <v>2</v>
      </c>
      <c r="I1051" s="1" t="s">
        <v>1351</v>
      </c>
      <c r="J1051" s="1">
        <v>202</v>
      </c>
      <c r="K1051" s="1" t="s">
        <v>1352</v>
      </c>
      <c r="L1051" s="1">
        <v>61001002001</v>
      </c>
      <c r="M1051" s="1" t="s">
        <v>1363</v>
      </c>
      <c r="N1051" s="8">
        <v>1983</v>
      </c>
      <c r="O1051" s="8">
        <v>67.400000000000006</v>
      </c>
      <c r="P1051" s="8" t="s">
        <v>4009</v>
      </c>
      <c r="Q10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1" s="8" t="s">
        <v>3916</v>
      </c>
      <c r="S1051" s="8" t="s">
        <v>2048</v>
      </c>
      <c r="T1051" s="8" t="s">
        <v>1382</v>
      </c>
      <c r="V1051" s="1" t="s">
        <v>2591</v>
      </c>
      <c r="W1051" s="8" t="s">
        <v>2607</v>
      </c>
      <c r="X1051" s="19" t="s">
        <v>2810</v>
      </c>
      <c r="AA1051" s="20">
        <v>491292.94</v>
      </c>
      <c r="AB1051" s="12">
        <f t="shared" si="16"/>
        <v>26725.06</v>
      </c>
      <c r="AC1051" s="17">
        <f>ROUND(1.65586^(2*EXP(-((Таблица1[[#This Row],[Площадь, кв.м]]/200)^2))-1),4)</f>
        <v>1.4859</v>
      </c>
      <c r="AD10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0.68</v>
      </c>
      <c r="AF1051" s="21">
        <v>1</v>
      </c>
      <c r="AG10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27003.3213</v>
      </c>
      <c r="AH1051" s="34">
        <f>ROUND(Таблица1[[#This Row],[УПКС]]*Таблица1[[#This Row],[Площадь, кв.м]],2)</f>
        <v>1820023.86</v>
      </c>
      <c r="AI1051" s="14">
        <f>Таблица1[[#This Row],[Кадастровая стоимость, руб]]/Таблица1[[#This Row],[Действ. КС]]</f>
        <v>3.7045593612641778</v>
      </c>
      <c r="AJ1051" s="20" t="s">
        <v>3996</v>
      </c>
      <c r="AK1051" s="20" t="s">
        <v>3997</v>
      </c>
      <c r="AL1051" s="20" t="s">
        <v>3998</v>
      </c>
      <c r="AM1051" s="8" t="s">
        <v>3984</v>
      </c>
      <c r="AN1051" s="8" t="s">
        <v>4036</v>
      </c>
      <c r="AO1051" s="46" t="s">
        <v>4013</v>
      </c>
    </row>
    <row r="1052" spans="1:41" x14ac:dyDescent="0.25">
      <c r="A1052" s="1" t="s">
        <v>662</v>
      </c>
      <c r="B1052" s="1" t="s">
        <v>17</v>
      </c>
      <c r="C1052" s="1" t="s">
        <v>3981</v>
      </c>
      <c r="D1052" s="1" t="s">
        <v>1284</v>
      </c>
      <c r="E1052" s="16">
        <v>204002000000</v>
      </c>
      <c r="F1052" s="16" t="s">
        <v>1005</v>
      </c>
      <c r="G1052" s="8" t="s">
        <v>201</v>
      </c>
      <c r="H1052" s="1">
        <v>2</v>
      </c>
      <c r="I1052" s="1" t="s">
        <v>1351</v>
      </c>
      <c r="J1052" s="1">
        <v>202</v>
      </c>
      <c r="K1052" s="1" t="s">
        <v>1352</v>
      </c>
      <c r="L1052" s="1">
        <v>61001002001</v>
      </c>
      <c r="M1052" s="1" t="s">
        <v>1363</v>
      </c>
      <c r="N1052" s="8">
        <v>1958</v>
      </c>
      <c r="O1052" s="8">
        <v>60.7</v>
      </c>
      <c r="P1052" s="8" t="s">
        <v>4009</v>
      </c>
      <c r="Q10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2" s="8" t="s">
        <v>3916</v>
      </c>
      <c r="S1052" s="8" t="s">
        <v>1995</v>
      </c>
      <c r="T1052" s="8" t="s">
        <v>1382</v>
      </c>
      <c r="V1052" s="1" t="s">
        <v>2591</v>
      </c>
      <c r="W1052" s="8" t="s">
        <v>2607</v>
      </c>
      <c r="X1052" s="19" t="s">
        <v>2733</v>
      </c>
      <c r="AA1052" s="20">
        <v>1339315.1499999999</v>
      </c>
      <c r="AB1052" s="12">
        <f t="shared" si="16"/>
        <v>26725.06</v>
      </c>
      <c r="AC1052" s="17">
        <f>ROUND(1.65586^(2*EXP(-((Таблица1[[#This Row],[Площадь, кв.м]]/200)^2))-1),4)</f>
        <v>1.5152000000000001</v>
      </c>
      <c r="AD10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52" s="21">
        <v>1</v>
      </c>
      <c r="AG10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13767.895699999999</v>
      </c>
      <c r="AH1052" s="34">
        <f>ROUND(Таблица1[[#This Row],[УПКС]]*Таблица1[[#This Row],[Площадь, кв.м]],2)</f>
        <v>835711.27</v>
      </c>
      <c r="AI1052" s="14">
        <f>Таблица1[[#This Row],[Кадастровая стоимость, руб]]/Таблица1[[#This Row],[Действ. КС]]</f>
        <v>0.62398403392957968</v>
      </c>
      <c r="AJ1052" s="20" t="s">
        <v>3996</v>
      </c>
      <c r="AK1052" s="20" t="s">
        <v>3997</v>
      </c>
      <c r="AL1052" s="20" t="s">
        <v>3998</v>
      </c>
      <c r="AM1052" s="8" t="s">
        <v>3984</v>
      </c>
      <c r="AN1052" s="8" t="s">
        <v>4036</v>
      </c>
      <c r="AO1052" s="46" t="s">
        <v>4013</v>
      </c>
    </row>
    <row r="1053" spans="1:41" x14ac:dyDescent="0.25">
      <c r="A1053" s="1" t="s">
        <v>68</v>
      </c>
      <c r="B1053" s="1" t="s">
        <v>56</v>
      </c>
      <c r="C1053" s="1" t="s">
        <v>3981</v>
      </c>
      <c r="D1053" s="1" t="s">
        <v>1284</v>
      </c>
      <c r="E1053" s="16">
        <v>204002000000</v>
      </c>
      <c r="F1053" s="16" t="s">
        <v>1005</v>
      </c>
      <c r="G1053" s="8" t="s">
        <v>1338</v>
      </c>
      <c r="H1053" s="1">
        <v>2</v>
      </c>
      <c r="I1053" s="1" t="s">
        <v>1349</v>
      </c>
      <c r="J1053" s="1">
        <v>201</v>
      </c>
      <c r="K1053" s="1" t="s">
        <v>1350</v>
      </c>
      <c r="L1053" s="1">
        <v>61001002001</v>
      </c>
      <c r="M1053" s="1" t="s">
        <v>1363</v>
      </c>
      <c r="N1053" s="8">
        <v>1958</v>
      </c>
      <c r="O1053" s="8">
        <v>61.3</v>
      </c>
      <c r="P1053" s="8" t="s">
        <v>4009</v>
      </c>
      <c r="Q10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3" s="8" t="s">
        <v>3916</v>
      </c>
      <c r="S1053" s="8" t="s">
        <v>1434</v>
      </c>
      <c r="T1053" s="8" t="s">
        <v>1382</v>
      </c>
      <c r="V1053" s="1" t="s">
        <v>2591</v>
      </c>
      <c r="W1053" s="8" t="s">
        <v>2607</v>
      </c>
      <c r="X1053" s="19" t="s">
        <v>2718</v>
      </c>
      <c r="AA1053" s="20">
        <v>2142232.71</v>
      </c>
      <c r="AB1053" s="12">
        <f t="shared" si="16"/>
        <v>26725.06</v>
      </c>
      <c r="AC1053" s="17">
        <f>ROUND(1.65586^(2*EXP(-((Таблица1[[#This Row],[Площадь, кв.м]]/200)^2))-1),4)</f>
        <v>1.5126999999999999</v>
      </c>
      <c r="AD10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53" s="21">
        <v>1</v>
      </c>
      <c r="AG10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13745.179400000001</v>
      </c>
      <c r="AH1053" s="34">
        <f>ROUND(Таблица1[[#This Row],[УПКС]]*Таблица1[[#This Row],[Площадь, кв.м]],2)</f>
        <v>842579.5</v>
      </c>
      <c r="AI1053" s="14">
        <f>Таблица1[[#This Row],[Кадастровая стоимость, руб]]/Таблица1[[#This Row],[Действ. КС]]</f>
        <v>0.39331838042936057</v>
      </c>
      <c r="AJ1053" s="20" t="s">
        <v>3996</v>
      </c>
      <c r="AK1053" s="20" t="s">
        <v>3997</v>
      </c>
      <c r="AL1053" s="20" t="s">
        <v>3998</v>
      </c>
      <c r="AM1053" s="8" t="s">
        <v>3984</v>
      </c>
      <c r="AN1053" s="8" t="s">
        <v>4036</v>
      </c>
      <c r="AO1053" s="46" t="s">
        <v>4013</v>
      </c>
    </row>
    <row r="1054" spans="1:41" x14ac:dyDescent="0.25">
      <c r="A1054" s="1" t="s">
        <v>983</v>
      </c>
      <c r="B1054" s="1" t="s">
        <v>21</v>
      </c>
      <c r="C1054" s="1" t="s">
        <v>3981</v>
      </c>
      <c r="D1054" s="1" t="s">
        <v>1284</v>
      </c>
      <c r="E1054" s="16">
        <v>204002000000</v>
      </c>
      <c r="F1054" s="16" t="s">
        <v>1005</v>
      </c>
      <c r="G1054" s="8" t="s">
        <v>201</v>
      </c>
      <c r="H1054" s="1">
        <v>2</v>
      </c>
      <c r="I1054" s="1" t="s">
        <v>1351</v>
      </c>
      <c r="J1054" s="1">
        <v>202</v>
      </c>
      <c r="K1054" s="1" t="s">
        <v>1352</v>
      </c>
      <c r="L1054" s="1">
        <v>61001002001</v>
      </c>
      <c r="M1054" s="1" t="s">
        <v>1363</v>
      </c>
      <c r="N1054" s="8">
        <v>1957</v>
      </c>
      <c r="O1054" s="8">
        <v>130</v>
      </c>
      <c r="P1054" s="8" t="s">
        <v>4009</v>
      </c>
      <c r="Q10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4" s="8" t="s">
        <v>3916</v>
      </c>
      <c r="S1054" s="8" t="s">
        <v>2301</v>
      </c>
      <c r="T1054" s="8" t="s">
        <v>1382</v>
      </c>
      <c r="V1054" s="1" t="s">
        <v>2591</v>
      </c>
      <c r="W1054" s="8" t="s">
        <v>2607</v>
      </c>
      <c r="X1054" s="19" t="s">
        <v>2825</v>
      </c>
      <c r="AA1054" s="20">
        <v>936892.91</v>
      </c>
      <c r="AB1054" s="12">
        <f t="shared" si="16"/>
        <v>26725.06</v>
      </c>
      <c r="AC1054" s="17">
        <f>ROUND(1.65586^(2*EXP(-((Таблица1[[#This Row],[Площадь, кв.м]]/200)^2))-1),4)</f>
        <v>1.1697</v>
      </c>
      <c r="AD10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54" s="21">
        <v>1</v>
      </c>
      <c r="AG10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10628.502899999999</v>
      </c>
      <c r="AH1054" s="34">
        <f>ROUND(Таблица1[[#This Row],[УПКС]]*Таблица1[[#This Row],[Площадь, кв.м]],2)</f>
        <v>1381705.38</v>
      </c>
      <c r="AI1054" s="14">
        <f>Таблица1[[#This Row],[Кадастровая стоимость, руб]]/Таблица1[[#This Row],[Действ. КС]]</f>
        <v>1.4747740806363876</v>
      </c>
      <c r="AJ1054" s="20" t="s">
        <v>3996</v>
      </c>
      <c r="AK1054" s="20" t="s">
        <v>3997</v>
      </c>
      <c r="AL1054" s="20" t="s">
        <v>3998</v>
      </c>
      <c r="AM1054" s="8" t="s">
        <v>3984</v>
      </c>
      <c r="AN1054" s="8" t="s">
        <v>4036</v>
      </c>
      <c r="AO1054" s="46" t="s">
        <v>4013</v>
      </c>
    </row>
    <row r="1055" spans="1:41" x14ac:dyDescent="0.25">
      <c r="A1055" s="1" t="s">
        <v>724</v>
      </c>
      <c r="B1055" s="1" t="s">
        <v>56</v>
      </c>
      <c r="C1055" s="1" t="s">
        <v>3981</v>
      </c>
      <c r="D1055" s="1" t="s">
        <v>1284</v>
      </c>
      <c r="E1055" s="16">
        <v>204002000000</v>
      </c>
      <c r="F1055" s="16" t="s">
        <v>1005</v>
      </c>
      <c r="G1055" s="8" t="s">
        <v>201</v>
      </c>
      <c r="H1055" s="1">
        <v>2</v>
      </c>
      <c r="I1055" s="1" t="s">
        <v>1351</v>
      </c>
      <c r="J1055" s="1">
        <v>202</v>
      </c>
      <c r="K1055" s="1" t="s">
        <v>1352</v>
      </c>
      <c r="L1055" s="1">
        <v>61001002001</v>
      </c>
      <c r="M1055" s="1" t="s">
        <v>1363</v>
      </c>
      <c r="N1055" s="8">
        <v>1960</v>
      </c>
      <c r="O1055" s="8">
        <v>68.099999999999994</v>
      </c>
      <c r="P1055" s="8" t="s">
        <v>4009</v>
      </c>
      <c r="Q10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5" s="8" t="s">
        <v>3916</v>
      </c>
      <c r="S1055" s="8" t="s">
        <v>2052</v>
      </c>
      <c r="T1055" s="8" t="s">
        <v>1382</v>
      </c>
      <c r="V1055" s="1" t="s">
        <v>2591</v>
      </c>
      <c r="W1055" s="8" t="s">
        <v>2607</v>
      </c>
      <c r="X1055" s="19" t="s">
        <v>2879</v>
      </c>
      <c r="AA1055" s="20">
        <v>2520320.39</v>
      </c>
      <c r="AB1055" s="12">
        <f t="shared" si="16"/>
        <v>26725.06</v>
      </c>
      <c r="AC1055" s="17">
        <f>ROUND(1.65586^(2*EXP(-((Таблица1[[#This Row],[Площадь, кв.м]]/200)^2))-1),4)</f>
        <v>1.4827999999999999</v>
      </c>
      <c r="AD10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055" s="21">
        <v>1</v>
      </c>
      <c r="AG10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13869.7716</v>
      </c>
      <c r="AH1055" s="34">
        <f>ROUND(Таблица1[[#This Row],[УПКС]]*Таблица1[[#This Row],[Площадь, кв.м]],2)</f>
        <v>944531.45</v>
      </c>
      <c r="AI1055" s="14">
        <f>Таблица1[[#This Row],[Кадастровая стоимость, руб]]/Таблица1[[#This Row],[Действ. КС]]</f>
        <v>0.37476642007407635</v>
      </c>
      <c r="AJ1055" s="20" t="s">
        <v>3996</v>
      </c>
      <c r="AK1055" s="20" t="s">
        <v>3997</v>
      </c>
      <c r="AL1055" s="20" t="s">
        <v>3998</v>
      </c>
      <c r="AM1055" s="8" t="s">
        <v>3984</v>
      </c>
      <c r="AN1055" s="8" t="s">
        <v>4036</v>
      </c>
      <c r="AO1055" s="46" t="s">
        <v>4013</v>
      </c>
    </row>
    <row r="1056" spans="1:41" x14ac:dyDescent="0.25">
      <c r="A1056" s="1" t="s">
        <v>1126</v>
      </c>
      <c r="B1056" s="1" t="s">
        <v>17</v>
      </c>
      <c r="C1056" s="1" t="s">
        <v>3981</v>
      </c>
      <c r="D1056" s="1" t="s">
        <v>1284</v>
      </c>
      <c r="E1056" s="16">
        <v>204002000000</v>
      </c>
      <c r="F1056" s="16" t="s">
        <v>1005</v>
      </c>
      <c r="G1056" s="8" t="s">
        <v>201</v>
      </c>
      <c r="H1056" s="1">
        <v>2</v>
      </c>
      <c r="I1056" s="1" t="s">
        <v>1351</v>
      </c>
      <c r="J1056" s="1">
        <v>202</v>
      </c>
      <c r="K1056" s="1" t="s">
        <v>1352</v>
      </c>
      <c r="L1056" s="1">
        <v>61001002002</v>
      </c>
      <c r="M1056" s="1" t="s">
        <v>1365</v>
      </c>
      <c r="N1056" s="8">
        <v>1987</v>
      </c>
      <c r="O1056" s="8">
        <v>79.8</v>
      </c>
      <c r="P1056" s="8" t="s">
        <v>4009</v>
      </c>
      <c r="Q10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6" s="8" t="s">
        <v>3916</v>
      </c>
      <c r="S1056" s="8" t="s">
        <v>2435</v>
      </c>
      <c r="T1056" s="8" t="s">
        <v>1382</v>
      </c>
      <c r="V1056" s="1" t="s">
        <v>2591</v>
      </c>
      <c r="W1056" s="8" t="s">
        <v>2607</v>
      </c>
      <c r="X1056" s="19" t="s">
        <v>2914</v>
      </c>
      <c r="AA1056" s="20">
        <v>389459.78</v>
      </c>
      <c r="AB1056" s="12">
        <f t="shared" si="16"/>
        <v>26725.06</v>
      </c>
      <c r="AC1056" s="17">
        <f>ROUND(1.65586^(2*EXP(-((Таблица1[[#This Row],[Площадь, кв.м]]/200)^2))-1),4)</f>
        <v>1.4274</v>
      </c>
      <c r="AD10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0.75</v>
      </c>
      <c r="AF1056" s="21">
        <v>1</v>
      </c>
      <c r="AG10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28610.512999999999</v>
      </c>
      <c r="AH1056" s="34">
        <f>ROUND(Таблица1[[#This Row],[УПКС]]*Таблица1[[#This Row],[Площадь, кв.м]],2)</f>
        <v>2283118.94</v>
      </c>
      <c r="AI1056" s="14">
        <f>Таблица1[[#This Row],[Кадастровая стоимость, руб]]/Таблица1[[#This Row],[Действ. КС]]</f>
        <v>5.8622714263331623</v>
      </c>
      <c r="AJ1056" s="20" t="s">
        <v>3996</v>
      </c>
      <c r="AK1056" s="20" t="s">
        <v>3997</v>
      </c>
      <c r="AL1056" s="20" t="s">
        <v>3998</v>
      </c>
      <c r="AM1056" s="8" t="s">
        <v>3984</v>
      </c>
      <c r="AN1056" s="8" t="s">
        <v>4036</v>
      </c>
      <c r="AO1056" s="46" t="s">
        <v>4013</v>
      </c>
    </row>
    <row r="1057" spans="1:41" x14ac:dyDescent="0.25">
      <c r="A1057" s="1" t="s">
        <v>611</v>
      </c>
      <c r="B1057" s="1" t="s">
        <v>17</v>
      </c>
      <c r="C1057" s="1" t="s">
        <v>3981</v>
      </c>
      <c r="D1057" s="1" t="s">
        <v>1284</v>
      </c>
      <c r="E1057" s="16">
        <v>204002000000</v>
      </c>
      <c r="F1057" s="16" t="s">
        <v>1005</v>
      </c>
      <c r="G1057" s="8" t="s">
        <v>201</v>
      </c>
      <c r="H1057" s="1">
        <v>2</v>
      </c>
      <c r="I1057" s="1" t="s">
        <v>1351</v>
      </c>
      <c r="J1057" s="1">
        <v>202</v>
      </c>
      <c r="K1057" s="1" t="s">
        <v>1352</v>
      </c>
      <c r="L1057" s="1">
        <v>61001002000</v>
      </c>
      <c r="M1057" s="1" t="s">
        <v>1364</v>
      </c>
      <c r="N1057" s="8">
        <v>1977</v>
      </c>
      <c r="O1057" s="8">
        <v>52.9</v>
      </c>
      <c r="P1057" s="8" t="s">
        <v>4009</v>
      </c>
      <c r="Q10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7" s="8" t="s">
        <v>3916</v>
      </c>
      <c r="S1057" s="8" t="s">
        <v>1946</v>
      </c>
      <c r="T1057" s="8" t="s">
        <v>1382</v>
      </c>
      <c r="V1057" s="1" t="s">
        <v>2591</v>
      </c>
      <c r="W1057" s="8" t="s">
        <v>2607</v>
      </c>
      <c r="X1057" s="19" t="s">
        <v>2794</v>
      </c>
      <c r="AA1057" s="20">
        <v>237402.96</v>
      </c>
      <c r="AB1057" s="12">
        <f t="shared" si="16"/>
        <v>26725.06</v>
      </c>
      <c r="AC1057" s="17">
        <f>ROUND(1.65586^(2*EXP(-((Таблица1[[#This Row],[Площадь, кв.м]]/200)^2))-1),4)</f>
        <v>1.5468</v>
      </c>
      <c r="AD10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0.55000000000000004</v>
      </c>
      <c r="AF1057" s="21">
        <v>1</v>
      </c>
      <c r="AG10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22736.077499999999</v>
      </c>
      <c r="AH1057" s="34">
        <f>ROUND(Таблица1[[#This Row],[УПКС]]*Таблица1[[#This Row],[Площадь, кв.м]],2)</f>
        <v>1202738.5</v>
      </c>
      <c r="AI1057" s="14">
        <f>Таблица1[[#This Row],[Кадастровая стоимость, руб]]/Таблица1[[#This Row],[Действ. КС]]</f>
        <v>5.0662321143763327</v>
      </c>
      <c r="AJ1057" s="20" t="s">
        <v>3996</v>
      </c>
      <c r="AK1057" s="20" t="s">
        <v>3997</v>
      </c>
      <c r="AL1057" s="20" t="s">
        <v>3998</v>
      </c>
      <c r="AM1057" s="8" t="s">
        <v>3984</v>
      </c>
      <c r="AN1057" s="8" t="s">
        <v>4036</v>
      </c>
      <c r="AO1057" s="46" t="s">
        <v>4013</v>
      </c>
    </row>
    <row r="1058" spans="1:41" x14ac:dyDescent="0.25">
      <c r="A1058" s="1" t="s">
        <v>111</v>
      </c>
      <c r="B1058" s="1" t="s">
        <v>58</v>
      </c>
      <c r="C1058" s="1" t="s">
        <v>3981</v>
      </c>
      <c r="D1058" s="1" t="s">
        <v>1284</v>
      </c>
      <c r="E1058" s="16">
        <v>204003000000</v>
      </c>
      <c r="F1058" s="16" t="s">
        <v>1339</v>
      </c>
      <c r="G1058" s="8" t="s">
        <v>1338</v>
      </c>
      <c r="H1058" s="1">
        <v>2</v>
      </c>
      <c r="I1058" s="1" t="s">
        <v>1349</v>
      </c>
      <c r="J1058" s="1">
        <v>201</v>
      </c>
      <c r="K1058" s="1" t="s">
        <v>1350</v>
      </c>
      <c r="L1058" s="1">
        <v>61001002001</v>
      </c>
      <c r="M1058" s="1" t="s">
        <v>1363</v>
      </c>
      <c r="N1058" s="8">
        <v>1930</v>
      </c>
      <c r="O1058" s="8">
        <v>273.7</v>
      </c>
      <c r="P1058" s="8" t="s">
        <v>4009</v>
      </c>
      <c r="Q10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8" s="8" t="s">
        <v>3916</v>
      </c>
      <c r="S1058" s="8" t="s">
        <v>1471</v>
      </c>
      <c r="T1058" s="8" t="s">
        <v>1382</v>
      </c>
      <c r="U1058" s="18"/>
      <c r="V1058" s="1" t="s">
        <v>2591</v>
      </c>
      <c r="W1058" s="8" t="s">
        <v>2607</v>
      </c>
      <c r="X1058" s="19" t="s">
        <v>2692</v>
      </c>
      <c r="AA1058" s="20">
        <v>8549555.9499999993</v>
      </c>
      <c r="AB1058" s="12">
        <f t="shared" si="16"/>
        <v>26725.06</v>
      </c>
      <c r="AC1058" s="17">
        <f>ROUND(1.65586^(2*EXP(-((Таблица1[[#This Row],[Площадь, кв.м]]/200)^2))-1),4)</f>
        <v>0.70520000000000005</v>
      </c>
      <c r="AD10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058" s="21">
        <v>1</v>
      </c>
      <c r="AG10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5653.9537</v>
      </c>
      <c r="AH1058" s="34">
        <f>ROUND(Таблица1[[#This Row],[УПКС]]*Таблица1[[#This Row],[Площадь, кв.м]],2)</f>
        <v>1547487.13</v>
      </c>
      <c r="AI1058" s="14">
        <f>Таблица1[[#This Row],[Кадастровая стоимость, руб]]/Таблица1[[#This Row],[Действ. КС]]</f>
        <v>0.18100204724667601</v>
      </c>
      <c r="AJ1058" s="20" t="s">
        <v>3996</v>
      </c>
      <c r="AK1058" s="20" t="s">
        <v>3997</v>
      </c>
      <c r="AL1058" s="20" t="s">
        <v>3998</v>
      </c>
      <c r="AM1058" s="8" t="s">
        <v>3984</v>
      </c>
      <c r="AN1058" s="8" t="s">
        <v>4036</v>
      </c>
      <c r="AO1058" s="46" t="s">
        <v>4013</v>
      </c>
    </row>
    <row r="1059" spans="1:41" x14ac:dyDescent="0.25">
      <c r="A1059" s="1" t="s">
        <v>714</v>
      </c>
      <c r="B1059" s="1" t="s">
        <v>17</v>
      </c>
      <c r="C1059" s="1" t="s">
        <v>3981</v>
      </c>
      <c r="D1059" s="1" t="s">
        <v>1284</v>
      </c>
      <c r="E1059" s="16">
        <v>204002000000</v>
      </c>
      <c r="F1059" s="16" t="s">
        <v>1005</v>
      </c>
      <c r="G1059" s="8" t="s">
        <v>201</v>
      </c>
      <c r="H1059" s="1">
        <v>2</v>
      </c>
      <c r="I1059" s="1" t="s">
        <v>1351</v>
      </c>
      <c r="J1059" s="1">
        <v>202</v>
      </c>
      <c r="K1059" s="1" t="s">
        <v>1352</v>
      </c>
      <c r="L1059" s="1">
        <v>61001002001</v>
      </c>
      <c r="M1059" s="1" t="s">
        <v>1363</v>
      </c>
      <c r="N1059" s="8">
        <v>1981</v>
      </c>
      <c r="O1059" s="8">
        <v>66.900000000000006</v>
      </c>
      <c r="P1059" s="8" t="s">
        <v>4009</v>
      </c>
      <c r="Q10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59" s="8" t="s">
        <v>3916</v>
      </c>
      <c r="S1059" s="8" t="s">
        <v>2043</v>
      </c>
      <c r="T1059" s="8" t="s">
        <v>1382</v>
      </c>
      <c r="V1059" s="1" t="s">
        <v>2591</v>
      </c>
      <c r="W1059" s="8" t="s">
        <v>2607</v>
      </c>
      <c r="X1059" s="19" t="s">
        <v>2722</v>
      </c>
      <c r="AA1059" s="20">
        <v>487648.33</v>
      </c>
      <c r="AB1059" s="12">
        <f t="shared" si="16"/>
        <v>26725.06</v>
      </c>
      <c r="AC1059" s="17">
        <f>ROUND(1.65586^(2*EXP(-((Таблица1[[#This Row],[Площадь, кв.м]]/200)^2))-1),4)</f>
        <v>1.4882</v>
      </c>
      <c r="AD10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0.64</v>
      </c>
      <c r="AF1059" s="21">
        <v>1</v>
      </c>
      <c r="AG10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25454.229899999998</v>
      </c>
      <c r="AH1059" s="34">
        <f>ROUND(Таблица1[[#This Row],[УПКС]]*Таблица1[[#This Row],[Площадь, кв.м]],2)</f>
        <v>1702887.98</v>
      </c>
      <c r="AI1059" s="14">
        <f>Таблица1[[#This Row],[Кадастровая стоимость, руб]]/Таблица1[[#This Row],[Действ. КС]]</f>
        <v>3.4920410370317478</v>
      </c>
      <c r="AJ1059" s="20" t="s">
        <v>3996</v>
      </c>
      <c r="AK1059" s="20" t="s">
        <v>3997</v>
      </c>
      <c r="AL1059" s="20" t="s">
        <v>3998</v>
      </c>
      <c r="AM1059" s="8" t="s">
        <v>3984</v>
      </c>
      <c r="AN1059" s="8" t="s">
        <v>4036</v>
      </c>
      <c r="AO1059" s="46" t="s">
        <v>4013</v>
      </c>
    </row>
    <row r="1060" spans="1:41" x14ac:dyDescent="0.25">
      <c r="A1060" s="1" t="s">
        <v>1103</v>
      </c>
      <c r="B1060" s="1" t="s">
        <v>17</v>
      </c>
      <c r="C1060" s="1" t="s">
        <v>3981</v>
      </c>
      <c r="D1060" s="1" t="s">
        <v>1284</v>
      </c>
      <c r="E1060" s="16">
        <v>204002000000</v>
      </c>
      <c r="F1060" s="16" t="s">
        <v>1005</v>
      </c>
      <c r="G1060" s="8" t="s">
        <v>201</v>
      </c>
      <c r="H1060" s="1">
        <v>2</v>
      </c>
      <c r="I1060" s="1" t="s">
        <v>1351</v>
      </c>
      <c r="J1060" s="1">
        <v>202</v>
      </c>
      <c r="K1060" s="1" t="s">
        <v>1352</v>
      </c>
      <c r="L1060" s="1">
        <v>61001002002</v>
      </c>
      <c r="M1060" s="1" t="s">
        <v>1365</v>
      </c>
      <c r="N1060" s="8">
        <v>1961</v>
      </c>
      <c r="O1060" s="8">
        <v>31.5</v>
      </c>
      <c r="P1060" s="8" t="s">
        <v>4009</v>
      </c>
      <c r="Q10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0" s="8" t="s">
        <v>3916</v>
      </c>
      <c r="S1060" s="8" t="s">
        <v>2414</v>
      </c>
      <c r="T1060" s="8" t="s">
        <v>1382</v>
      </c>
      <c r="V1060" s="1" t="s">
        <v>2591</v>
      </c>
      <c r="W1060" s="8" t="s">
        <v>2607</v>
      </c>
      <c r="X1060" s="19" t="s">
        <v>2732</v>
      </c>
      <c r="AA1060" s="20">
        <v>163950.29</v>
      </c>
      <c r="AB1060" s="12">
        <f t="shared" si="16"/>
        <v>26725.06</v>
      </c>
      <c r="AC1060" s="17">
        <f>ROUND(1.65586^(2*EXP(-((Таблица1[[#This Row],[Площадь, кв.м]]/200)^2))-1),4)</f>
        <v>1.6153999999999999</v>
      </c>
      <c r="AD10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060" s="21">
        <v>1</v>
      </c>
      <c r="AG10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15110.081700000001</v>
      </c>
      <c r="AH1060" s="34">
        <f>ROUND(Таблица1[[#This Row],[УПКС]]*Таблица1[[#This Row],[Площадь, кв.м]],2)</f>
        <v>475967.57</v>
      </c>
      <c r="AI1060" s="14">
        <f>Таблица1[[#This Row],[Кадастровая стоимость, руб]]/Таблица1[[#This Row],[Действ. КС]]</f>
        <v>2.9031212448602561</v>
      </c>
      <c r="AJ1060" s="20" t="s">
        <v>3996</v>
      </c>
      <c r="AK1060" s="20" t="s">
        <v>3997</v>
      </c>
      <c r="AL1060" s="20" t="s">
        <v>3998</v>
      </c>
      <c r="AM1060" s="8" t="s">
        <v>3984</v>
      </c>
      <c r="AN1060" s="8" t="s">
        <v>4036</v>
      </c>
      <c r="AO1060" s="46" t="s">
        <v>4013</v>
      </c>
    </row>
    <row r="1061" spans="1:41" x14ac:dyDescent="0.25">
      <c r="A1061" s="1" t="s">
        <v>557</v>
      </c>
      <c r="B1061" s="1" t="s">
        <v>17</v>
      </c>
      <c r="C1061" s="1" t="s">
        <v>3981</v>
      </c>
      <c r="D1061" s="1" t="s">
        <v>1284</v>
      </c>
      <c r="E1061" s="16">
        <v>204002000000</v>
      </c>
      <c r="F1061" s="16" t="s">
        <v>1005</v>
      </c>
      <c r="G1061" s="8" t="s">
        <v>201</v>
      </c>
      <c r="H1061" s="1">
        <v>2</v>
      </c>
      <c r="I1061" s="1" t="s">
        <v>1351</v>
      </c>
      <c r="J1061" s="1">
        <v>202</v>
      </c>
      <c r="K1061" s="1" t="s">
        <v>1352</v>
      </c>
      <c r="L1061" s="1">
        <v>61001002001</v>
      </c>
      <c r="M1061" s="1" t="s">
        <v>1363</v>
      </c>
      <c r="N1061" s="8">
        <v>1957</v>
      </c>
      <c r="O1061" s="8">
        <v>44.7</v>
      </c>
      <c r="P1061" s="8" t="s">
        <v>4009</v>
      </c>
      <c r="Q10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1" s="8" t="s">
        <v>3916</v>
      </c>
      <c r="S1061" s="8" t="s">
        <v>1894</v>
      </c>
      <c r="T1061" s="8" t="s">
        <v>1382</v>
      </c>
      <c r="V1061" s="1" t="s">
        <v>2591</v>
      </c>
      <c r="W1061" s="8" t="s">
        <v>2607</v>
      </c>
      <c r="X1061" s="19" t="s">
        <v>2831</v>
      </c>
      <c r="AA1061" s="20">
        <v>374439.89</v>
      </c>
      <c r="AB1061" s="12">
        <f t="shared" si="16"/>
        <v>26725.06</v>
      </c>
      <c r="AC1061" s="17">
        <f>ROUND(1.65586^(2*EXP(-((Таблица1[[#This Row],[Площадь, кв.м]]/200)^2))-1),4)</f>
        <v>1.5764</v>
      </c>
      <c r="AD10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61" s="21">
        <v>1</v>
      </c>
      <c r="AG10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14323.9908</v>
      </c>
      <c r="AH1061" s="34">
        <f>ROUND(Таблица1[[#This Row],[УПКС]]*Таблица1[[#This Row],[Площадь, кв.м]],2)</f>
        <v>640282.39</v>
      </c>
      <c r="AI1061" s="14">
        <f>Таблица1[[#This Row],[Кадастровая стоимость, руб]]/Таблица1[[#This Row],[Действ. КС]]</f>
        <v>1.7099737690874761</v>
      </c>
      <c r="AJ1061" s="20" t="s">
        <v>3996</v>
      </c>
      <c r="AK1061" s="20" t="s">
        <v>3997</v>
      </c>
      <c r="AL1061" s="20" t="s">
        <v>3998</v>
      </c>
      <c r="AM1061" s="8" t="s">
        <v>3984</v>
      </c>
      <c r="AN1061" s="8" t="s">
        <v>4036</v>
      </c>
      <c r="AO1061" s="46" t="s">
        <v>4013</v>
      </c>
    </row>
    <row r="1062" spans="1:41" x14ac:dyDescent="0.25">
      <c r="A1062" s="1" t="s">
        <v>654</v>
      </c>
      <c r="B1062" s="1" t="s">
        <v>21</v>
      </c>
      <c r="C1062" s="1" t="s">
        <v>3981</v>
      </c>
      <c r="D1062" s="1" t="s">
        <v>1284</v>
      </c>
      <c r="E1062" s="16">
        <v>204002000000</v>
      </c>
      <c r="F1062" s="16" t="s">
        <v>1005</v>
      </c>
      <c r="G1062" s="8" t="s">
        <v>201</v>
      </c>
      <c r="H1062" s="1">
        <v>2</v>
      </c>
      <c r="I1062" s="1" t="s">
        <v>1351</v>
      </c>
      <c r="J1062" s="1">
        <v>202</v>
      </c>
      <c r="K1062" s="1" t="s">
        <v>1352</v>
      </c>
      <c r="L1062" s="1">
        <v>61001002001</v>
      </c>
      <c r="M1062" s="1" t="s">
        <v>1363</v>
      </c>
      <c r="N1062" s="8">
        <v>1957</v>
      </c>
      <c r="O1062" s="8">
        <v>58.5</v>
      </c>
      <c r="P1062" s="8" t="s">
        <v>4009</v>
      </c>
      <c r="Q10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2" s="8" t="s">
        <v>3916</v>
      </c>
      <c r="S1062" s="8" t="s">
        <v>1987</v>
      </c>
      <c r="T1062" s="8" t="s">
        <v>1382</v>
      </c>
      <c r="V1062" s="1" t="s">
        <v>2591</v>
      </c>
      <c r="W1062" s="8" t="s">
        <v>2607</v>
      </c>
      <c r="X1062" s="19" t="s">
        <v>2871</v>
      </c>
      <c r="AA1062" s="20">
        <v>426333.74</v>
      </c>
      <c r="AB1062" s="12">
        <f t="shared" si="16"/>
        <v>26725.06</v>
      </c>
      <c r="AC1062" s="17">
        <f>ROUND(1.65586^(2*EXP(-((Таблица1[[#This Row],[Площадь, кв.м]]/200)^2))-1),4)</f>
        <v>1.5244</v>
      </c>
      <c r="AD10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62" s="21">
        <v>1</v>
      </c>
      <c r="AG10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13851.4917</v>
      </c>
      <c r="AH1062" s="34">
        <f>ROUND(Таблица1[[#This Row],[УПКС]]*Таблица1[[#This Row],[Площадь, кв.м]],2)</f>
        <v>810312.26</v>
      </c>
      <c r="AI1062" s="14">
        <f>Таблица1[[#This Row],[Кадастровая стоимость, руб]]/Таблица1[[#This Row],[Действ. КС]]</f>
        <v>1.9006524325285632</v>
      </c>
      <c r="AJ1062" s="20" t="s">
        <v>3996</v>
      </c>
      <c r="AK1062" s="20" t="s">
        <v>3997</v>
      </c>
      <c r="AL1062" s="20" t="s">
        <v>3998</v>
      </c>
      <c r="AM1062" s="8" t="s">
        <v>3984</v>
      </c>
      <c r="AN1062" s="8" t="s">
        <v>4036</v>
      </c>
      <c r="AO1062" s="46" t="s">
        <v>4013</v>
      </c>
    </row>
    <row r="1063" spans="1:41" x14ac:dyDescent="0.25">
      <c r="A1063" s="1" t="s">
        <v>1116</v>
      </c>
      <c r="B1063" s="1" t="s">
        <v>152</v>
      </c>
      <c r="C1063" s="1" t="s">
        <v>3981</v>
      </c>
      <c r="D1063" s="1" t="s">
        <v>1284</v>
      </c>
      <c r="E1063" s="16">
        <v>204002000000</v>
      </c>
      <c r="F1063" s="16" t="s">
        <v>1005</v>
      </c>
      <c r="G1063" s="8" t="s">
        <v>201</v>
      </c>
      <c r="H1063" s="1">
        <v>2</v>
      </c>
      <c r="I1063" s="1" t="s">
        <v>1351</v>
      </c>
      <c r="J1063" s="1">
        <v>202</v>
      </c>
      <c r="K1063" s="1" t="s">
        <v>1352</v>
      </c>
      <c r="L1063" s="1">
        <v>61001002002</v>
      </c>
      <c r="M1063" s="1" t="s">
        <v>1365</v>
      </c>
      <c r="N1063" s="8">
        <v>1957</v>
      </c>
      <c r="O1063" s="8">
        <v>51.3</v>
      </c>
      <c r="P1063" s="8" t="s">
        <v>4009</v>
      </c>
      <c r="Q10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3" s="8" t="s">
        <v>3916</v>
      </c>
      <c r="S1063" s="8" t="s">
        <v>2426</v>
      </c>
      <c r="T1063" s="8" t="s">
        <v>1382</v>
      </c>
      <c r="V1063" s="1" t="s">
        <v>2591</v>
      </c>
      <c r="W1063" s="8" t="s">
        <v>2607</v>
      </c>
      <c r="X1063" s="19" t="s">
        <v>2727</v>
      </c>
      <c r="AA1063" s="20">
        <v>230222.53</v>
      </c>
      <c r="AB1063" s="12">
        <f t="shared" si="16"/>
        <v>26725.06</v>
      </c>
      <c r="AC1063" s="17">
        <f>ROUND(1.65586^(2*EXP(-((Таблица1[[#This Row],[Площадь, кв.м]]/200)^2))-1),4)</f>
        <v>1.5528999999999999</v>
      </c>
      <c r="AD10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63" s="21">
        <v>1</v>
      </c>
      <c r="AG10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14110.4575</v>
      </c>
      <c r="AH1063" s="34">
        <f>ROUND(Таблица1[[#This Row],[УПКС]]*Таблица1[[#This Row],[Площадь, кв.м]],2)</f>
        <v>723866.47</v>
      </c>
      <c r="AI1063" s="14">
        <f>Таблица1[[#This Row],[Кадастровая стоимость, руб]]/Таблица1[[#This Row],[Действ. КС]]</f>
        <v>3.144203436562008</v>
      </c>
      <c r="AJ1063" s="20" t="s">
        <v>3996</v>
      </c>
      <c r="AK1063" s="20" t="s">
        <v>3997</v>
      </c>
      <c r="AL1063" s="20" t="s">
        <v>3998</v>
      </c>
      <c r="AM1063" s="8" t="s">
        <v>3984</v>
      </c>
      <c r="AN1063" s="8" t="s">
        <v>4036</v>
      </c>
      <c r="AO1063" s="46" t="s">
        <v>4013</v>
      </c>
    </row>
    <row r="1064" spans="1:41" x14ac:dyDescent="0.25">
      <c r="A1064" s="1" t="s">
        <v>723</v>
      </c>
      <c r="B1064" s="1" t="s">
        <v>17</v>
      </c>
      <c r="C1064" s="1" t="s">
        <v>3981</v>
      </c>
      <c r="D1064" s="1" t="s">
        <v>1284</v>
      </c>
      <c r="E1064" s="16">
        <v>204002000000</v>
      </c>
      <c r="F1064" s="16" t="s">
        <v>1005</v>
      </c>
      <c r="G1064" s="8" t="s">
        <v>201</v>
      </c>
      <c r="H1064" s="1">
        <v>2</v>
      </c>
      <c r="I1064" s="1" t="s">
        <v>1351</v>
      </c>
      <c r="J1064" s="1">
        <v>202</v>
      </c>
      <c r="K1064" s="1" t="s">
        <v>1352</v>
      </c>
      <c r="L1064" s="1">
        <v>61001002001</v>
      </c>
      <c r="M1064" s="1" t="s">
        <v>1363</v>
      </c>
      <c r="N1064" s="8">
        <v>1960</v>
      </c>
      <c r="O1064" s="8">
        <v>68.099999999999994</v>
      </c>
      <c r="P1064" s="8" t="s">
        <v>4009</v>
      </c>
      <c r="Q10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4" s="8" t="s">
        <v>3916</v>
      </c>
      <c r="S1064" s="8" t="s">
        <v>2051</v>
      </c>
      <c r="T1064" s="8" t="s">
        <v>1382</v>
      </c>
      <c r="V1064" s="1" t="s">
        <v>2591</v>
      </c>
      <c r="W1064" s="8" t="s">
        <v>2607</v>
      </c>
      <c r="X1064" s="19" t="s">
        <v>2739</v>
      </c>
      <c r="AA1064" s="20">
        <v>496395.39</v>
      </c>
      <c r="AB1064" s="12">
        <f t="shared" si="16"/>
        <v>26725.06</v>
      </c>
      <c r="AC1064" s="17">
        <f>ROUND(1.65586^(2*EXP(-((Таблица1[[#This Row],[Площадь, кв.м]]/200)^2))-1),4)</f>
        <v>1.4827999999999999</v>
      </c>
      <c r="AD10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064" s="21">
        <v>1</v>
      </c>
      <c r="AG10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13869.7716</v>
      </c>
      <c r="AH1064" s="34">
        <f>ROUND(Таблица1[[#This Row],[УПКС]]*Таблица1[[#This Row],[Площадь, кв.м]],2)</f>
        <v>944531.45</v>
      </c>
      <c r="AI1064" s="14">
        <f>Таблица1[[#This Row],[Кадастровая стоимость, руб]]/Таблица1[[#This Row],[Действ. КС]]</f>
        <v>1.9027804629692471</v>
      </c>
      <c r="AJ1064" s="20" t="s">
        <v>3996</v>
      </c>
      <c r="AK1064" s="20" t="s">
        <v>3997</v>
      </c>
      <c r="AL1064" s="20" t="s">
        <v>3998</v>
      </c>
      <c r="AM1064" s="8" t="s">
        <v>3984</v>
      </c>
      <c r="AN1064" s="8" t="s">
        <v>4036</v>
      </c>
      <c r="AO1064" s="46" t="s">
        <v>4013</v>
      </c>
    </row>
    <row r="1065" spans="1:41" x14ac:dyDescent="0.25">
      <c r="A1065" s="1" t="s">
        <v>704</v>
      </c>
      <c r="B1065" s="1" t="s">
        <v>21</v>
      </c>
      <c r="C1065" s="1" t="s">
        <v>3981</v>
      </c>
      <c r="D1065" s="1" t="s">
        <v>1284</v>
      </c>
      <c r="E1065" s="16">
        <v>204002000000</v>
      </c>
      <c r="F1065" s="16" t="s">
        <v>1005</v>
      </c>
      <c r="G1065" s="8" t="s">
        <v>201</v>
      </c>
      <c r="H1065" s="1">
        <v>2</v>
      </c>
      <c r="I1065" s="1" t="s">
        <v>1351</v>
      </c>
      <c r="J1065" s="1">
        <v>202</v>
      </c>
      <c r="K1065" s="1" t="s">
        <v>1352</v>
      </c>
      <c r="L1065" s="1">
        <v>61001002001</v>
      </c>
      <c r="M1065" s="1" t="s">
        <v>1363</v>
      </c>
      <c r="N1065" s="8">
        <v>1980</v>
      </c>
      <c r="O1065" s="8">
        <v>65.400000000000006</v>
      </c>
      <c r="P1065" s="8" t="s">
        <v>4009</v>
      </c>
      <c r="Q106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5" s="8" t="s">
        <v>3916</v>
      </c>
      <c r="S1065" s="8" t="s">
        <v>2033</v>
      </c>
      <c r="T1065" s="8" t="s">
        <v>1382</v>
      </c>
      <c r="V1065" s="1" t="s">
        <v>2591</v>
      </c>
      <c r="W1065" s="8" t="s">
        <v>2607</v>
      </c>
      <c r="X1065" s="19" t="s">
        <v>2855</v>
      </c>
      <c r="AA1065" s="20">
        <v>476714.52</v>
      </c>
      <c r="AB1065" s="12">
        <f t="shared" si="16"/>
        <v>26725.06</v>
      </c>
      <c r="AC1065" s="17">
        <f>ROUND(1.65586^(2*EXP(-((Таблица1[[#This Row],[Площадь, кв.м]]/200)^2))-1),4)</f>
        <v>1.4948999999999999</v>
      </c>
      <c r="AD10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0.62</v>
      </c>
      <c r="AF1065" s="21">
        <v>1</v>
      </c>
      <c r="AG10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24769.801200000002</v>
      </c>
      <c r="AH1065" s="34">
        <f>ROUND(Таблица1[[#This Row],[УПКС]]*Таблица1[[#This Row],[Площадь, кв.м]],2)</f>
        <v>1619945</v>
      </c>
      <c r="AI1065" s="14">
        <f>Таблица1[[#This Row],[Кадастровая стоимость, руб]]/Таблица1[[#This Row],[Действ. КС]]</f>
        <v>3.3981448687570914</v>
      </c>
      <c r="AJ1065" s="20" t="s">
        <v>3996</v>
      </c>
      <c r="AK1065" s="20" t="s">
        <v>3997</v>
      </c>
      <c r="AL1065" s="20" t="s">
        <v>3998</v>
      </c>
      <c r="AM1065" s="8" t="s">
        <v>3984</v>
      </c>
      <c r="AN1065" s="8" t="s">
        <v>4036</v>
      </c>
      <c r="AO1065" s="46" t="s">
        <v>4013</v>
      </c>
    </row>
    <row r="1066" spans="1:41" x14ac:dyDescent="0.25">
      <c r="A1066" s="1" t="s">
        <v>757</v>
      </c>
      <c r="B1066" s="1" t="s">
        <v>17</v>
      </c>
      <c r="C1066" s="1" t="s">
        <v>3981</v>
      </c>
      <c r="D1066" s="1" t="s">
        <v>1284</v>
      </c>
      <c r="E1066" s="16">
        <v>204002000000</v>
      </c>
      <c r="F1066" s="16" t="s">
        <v>1005</v>
      </c>
      <c r="G1066" s="8" t="s">
        <v>201</v>
      </c>
      <c r="H1066" s="1">
        <v>2</v>
      </c>
      <c r="I1066" s="1" t="s">
        <v>1351</v>
      </c>
      <c r="J1066" s="1">
        <v>202</v>
      </c>
      <c r="K1066" s="1" t="s">
        <v>1352</v>
      </c>
      <c r="L1066" s="1">
        <v>61001002001</v>
      </c>
      <c r="M1066" s="1" t="s">
        <v>1363</v>
      </c>
      <c r="N1066" s="8">
        <v>1963</v>
      </c>
      <c r="O1066" s="8">
        <v>73.2</v>
      </c>
      <c r="P1066" s="8" t="s">
        <v>4009</v>
      </c>
      <c r="Q106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6" s="8" t="s">
        <v>3916</v>
      </c>
      <c r="S1066" s="8" t="s">
        <v>2085</v>
      </c>
      <c r="T1066" s="8" t="s">
        <v>1382</v>
      </c>
      <c r="V1066" s="1" t="s">
        <v>2591</v>
      </c>
      <c r="W1066" s="8" t="s">
        <v>2607</v>
      </c>
      <c r="X1066" s="19" t="s">
        <v>2837</v>
      </c>
      <c r="AA1066" s="20">
        <v>533570.37</v>
      </c>
      <c r="AB1066" s="12">
        <f t="shared" si="16"/>
        <v>26725.06</v>
      </c>
      <c r="AC1066" s="17">
        <f>ROUND(1.65586^(2*EXP(-((Таблица1[[#This Row],[Площадь, кв.м]]/200)^2))-1),4)</f>
        <v>1.4592000000000001</v>
      </c>
      <c r="AD10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066" s="21">
        <v>1</v>
      </c>
      <c r="AG10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14038.994699999999</v>
      </c>
      <c r="AH1066" s="34">
        <f>ROUND(Таблица1[[#This Row],[УПКС]]*Таблица1[[#This Row],[Площадь, кв.м]],2)</f>
        <v>1027654.41</v>
      </c>
      <c r="AI1066" s="14">
        <f>Таблица1[[#This Row],[Кадастровая стоимость, руб]]/Таблица1[[#This Row],[Действ. КС]]</f>
        <v>1.9259960218555614</v>
      </c>
      <c r="AJ1066" s="20" t="s">
        <v>3996</v>
      </c>
      <c r="AK1066" s="20" t="s">
        <v>3997</v>
      </c>
      <c r="AL1066" s="20" t="s">
        <v>3998</v>
      </c>
      <c r="AM1066" s="8" t="s">
        <v>3984</v>
      </c>
      <c r="AN1066" s="8" t="s">
        <v>4036</v>
      </c>
      <c r="AO1066" s="46" t="s">
        <v>4013</v>
      </c>
    </row>
    <row r="1067" spans="1:41" x14ac:dyDescent="0.25">
      <c r="A1067" s="1" t="s">
        <v>1120</v>
      </c>
      <c r="B1067" s="1" t="s">
        <v>17</v>
      </c>
      <c r="C1067" s="1" t="s">
        <v>3981</v>
      </c>
      <c r="D1067" s="1" t="s">
        <v>1284</v>
      </c>
      <c r="E1067" s="16">
        <v>204002000000</v>
      </c>
      <c r="F1067" s="16" t="s">
        <v>1005</v>
      </c>
      <c r="G1067" s="8" t="s">
        <v>201</v>
      </c>
      <c r="H1067" s="1">
        <v>2</v>
      </c>
      <c r="I1067" s="1" t="s">
        <v>1351</v>
      </c>
      <c r="J1067" s="1">
        <v>202</v>
      </c>
      <c r="K1067" s="1" t="s">
        <v>1352</v>
      </c>
      <c r="L1067" s="1">
        <v>61001002002</v>
      </c>
      <c r="M1067" s="1" t="s">
        <v>1365</v>
      </c>
      <c r="N1067" s="8">
        <v>1960</v>
      </c>
      <c r="O1067" s="8">
        <v>59</v>
      </c>
      <c r="P1067" s="8" t="s">
        <v>4009</v>
      </c>
      <c r="Q106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7" s="8" t="s">
        <v>3916</v>
      </c>
      <c r="S1067" s="8" t="s">
        <v>2429</v>
      </c>
      <c r="T1067" s="8" t="s">
        <v>1382</v>
      </c>
      <c r="V1067" s="1" t="s">
        <v>2591</v>
      </c>
      <c r="W1067" s="8" t="s">
        <v>2607</v>
      </c>
      <c r="X1067" s="19" t="s">
        <v>2849</v>
      </c>
      <c r="AA1067" s="20">
        <v>264778.34999999998</v>
      </c>
      <c r="AB1067" s="12">
        <f t="shared" si="16"/>
        <v>26725.06</v>
      </c>
      <c r="AC1067" s="17">
        <f>ROUND(1.65586^(2*EXP(-((Таблица1[[#This Row],[Площадь, кв.м]]/200)^2))-1),4)</f>
        <v>1.5223</v>
      </c>
      <c r="AD10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067" s="21">
        <v>1</v>
      </c>
      <c r="AG10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14239.2456</v>
      </c>
      <c r="AH1067" s="34">
        <f>ROUND(Таблица1[[#This Row],[УПКС]]*Таблица1[[#This Row],[Площадь, кв.м]],2)</f>
        <v>840115.49</v>
      </c>
      <c r="AI1067" s="14">
        <f>Таблица1[[#This Row],[Кадастровая стоимость, руб]]/Таблица1[[#This Row],[Действ. КС]]</f>
        <v>3.1729009943599999</v>
      </c>
      <c r="AJ1067" s="20" t="s">
        <v>3996</v>
      </c>
      <c r="AK1067" s="20" t="s">
        <v>3997</v>
      </c>
      <c r="AL1067" s="20" t="s">
        <v>3998</v>
      </c>
      <c r="AM1067" s="8" t="s">
        <v>3984</v>
      </c>
      <c r="AN1067" s="8" t="s">
        <v>4036</v>
      </c>
      <c r="AO1067" s="46" t="s">
        <v>4013</v>
      </c>
    </row>
    <row r="1068" spans="1:41" x14ac:dyDescent="0.25">
      <c r="A1068" s="1" t="s">
        <v>610</v>
      </c>
      <c r="B1068" s="1" t="s">
        <v>17</v>
      </c>
      <c r="C1068" s="1" t="s">
        <v>3981</v>
      </c>
      <c r="D1068" s="1" t="s">
        <v>1284</v>
      </c>
      <c r="E1068" s="16">
        <v>204002000000</v>
      </c>
      <c r="F1068" s="16" t="s">
        <v>1005</v>
      </c>
      <c r="G1068" s="8" t="s">
        <v>201</v>
      </c>
      <c r="H1068" s="1">
        <v>2</v>
      </c>
      <c r="I1068" s="1" t="s">
        <v>1351</v>
      </c>
      <c r="J1068" s="1">
        <v>202</v>
      </c>
      <c r="K1068" s="1" t="s">
        <v>1352</v>
      </c>
      <c r="L1068" s="1">
        <v>61001002001</v>
      </c>
      <c r="M1068" s="1" t="s">
        <v>1363</v>
      </c>
      <c r="N1068" s="8">
        <v>1987</v>
      </c>
      <c r="O1068" s="8">
        <v>52.8</v>
      </c>
      <c r="P1068" s="8" t="s">
        <v>4009</v>
      </c>
      <c r="Q10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8" s="8" t="s">
        <v>3916</v>
      </c>
      <c r="S1068" s="8" t="s">
        <v>1945</v>
      </c>
      <c r="T1068" s="8" t="s">
        <v>1382</v>
      </c>
      <c r="V1068" s="1" t="s">
        <v>2591</v>
      </c>
      <c r="W1068" s="8" t="s">
        <v>2607</v>
      </c>
      <c r="X1068" s="19" t="s">
        <v>2848</v>
      </c>
      <c r="AA1068" s="20">
        <v>552864.27</v>
      </c>
      <c r="AB1068" s="12">
        <f t="shared" si="16"/>
        <v>26725.06</v>
      </c>
      <c r="AC1068" s="17">
        <f>ROUND(1.65586^(2*EXP(-((Таблица1[[#This Row],[Площадь, кв.м]]/200)^2))-1),4)</f>
        <v>1.5471999999999999</v>
      </c>
      <c r="AD10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0.75</v>
      </c>
      <c r="AF1068" s="21">
        <v>1</v>
      </c>
      <c r="AG10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31011.759600000001</v>
      </c>
      <c r="AH1068" s="34">
        <f>ROUND(Таблица1[[#This Row],[УПКС]]*Таблица1[[#This Row],[Площадь, кв.м]],2)</f>
        <v>1637420.91</v>
      </c>
      <c r="AI1068" s="14">
        <f>Таблица1[[#This Row],[Кадастровая стоимость, руб]]/Таблица1[[#This Row],[Действ. КС]]</f>
        <v>2.9617050673214962</v>
      </c>
      <c r="AJ1068" s="20" t="s">
        <v>3996</v>
      </c>
      <c r="AK1068" s="20" t="s">
        <v>3997</v>
      </c>
      <c r="AL1068" s="20" t="s">
        <v>3998</v>
      </c>
      <c r="AM1068" s="8" t="s">
        <v>3984</v>
      </c>
      <c r="AN1068" s="8" t="s">
        <v>4036</v>
      </c>
      <c r="AO1068" s="46" t="s">
        <v>4013</v>
      </c>
    </row>
    <row r="1069" spans="1:41" x14ac:dyDescent="0.25">
      <c r="A1069" s="1" t="s">
        <v>718</v>
      </c>
      <c r="B1069" s="1" t="s">
        <v>17</v>
      </c>
      <c r="C1069" s="1" t="s">
        <v>3981</v>
      </c>
      <c r="D1069" s="1" t="s">
        <v>1284</v>
      </c>
      <c r="E1069" s="16">
        <v>204002000000</v>
      </c>
      <c r="F1069" s="16" t="s">
        <v>1005</v>
      </c>
      <c r="G1069" s="8" t="s">
        <v>201</v>
      </c>
      <c r="H1069" s="1">
        <v>2</v>
      </c>
      <c r="I1069" s="1" t="s">
        <v>1351</v>
      </c>
      <c r="J1069" s="1">
        <v>202</v>
      </c>
      <c r="K1069" s="1" t="s">
        <v>1352</v>
      </c>
      <c r="L1069" s="1">
        <v>61001002001</v>
      </c>
      <c r="M1069" s="1" t="s">
        <v>1363</v>
      </c>
      <c r="N1069" s="8">
        <v>1957</v>
      </c>
      <c r="O1069" s="8">
        <v>67.2</v>
      </c>
      <c r="P1069" s="8" t="s">
        <v>4009</v>
      </c>
      <c r="Q10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69" s="8" t="s">
        <v>3916</v>
      </c>
      <c r="S1069" s="8" t="s">
        <v>2047</v>
      </c>
      <c r="T1069" s="8" t="s">
        <v>1382</v>
      </c>
      <c r="V1069" s="1" t="s">
        <v>2591</v>
      </c>
      <c r="W1069" s="8" t="s">
        <v>2607</v>
      </c>
      <c r="X1069" s="19" t="s">
        <v>2830</v>
      </c>
      <c r="AA1069" s="20">
        <v>489835.1</v>
      </c>
      <c r="AB1069" s="12">
        <f t="shared" si="16"/>
        <v>26725.06</v>
      </c>
      <c r="AC1069" s="17">
        <f>ROUND(1.65586^(2*EXP(-((Таблица1[[#This Row],[Площадь, кв.м]]/200)^2))-1),4)</f>
        <v>1.4867999999999999</v>
      </c>
      <c r="AD10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69" s="21">
        <v>1</v>
      </c>
      <c r="AG10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13509.8385</v>
      </c>
      <c r="AH1069" s="34">
        <f>ROUND(Таблица1[[#This Row],[УПКС]]*Таблица1[[#This Row],[Площадь, кв.м]],2)</f>
        <v>907861.15</v>
      </c>
      <c r="AI1069" s="14">
        <f>Таблица1[[#This Row],[Кадастровая стоимость, руб]]/Таблица1[[#This Row],[Действ. КС]]</f>
        <v>1.8534015835124924</v>
      </c>
      <c r="AJ1069" s="20" t="s">
        <v>3996</v>
      </c>
      <c r="AK1069" s="20" t="s">
        <v>3997</v>
      </c>
      <c r="AL1069" s="20" t="s">
        <v>3998</v>
      </c>
      <c r="AM1069" s="8" t="s">
        <v>3984</v>
      </c>
      <c r="AN1069" s="8" t="s">
        <v>4036</v>
      </c>
      <c r="AO1069" s="46" t="s">
        <v>4013</v>
      </c>
    </row>
    <row r="1070" spans="1:41" x14ac:dyDescent="0.25">
      <c r="A1070" s="1" t="s">
        <v>821</v>
      </c>
      <c r="B1070" s="1" t="s">
        <v>17</v>
      </c>
      <c r="C1070" s="1" t="s">
        <v>3981</v>
      </c>
      <c r="D1070" s="1" t="s">
        <v>1284</v>
      </c>
      <c r="E1070" s="16">
        <v>204002000000</v>
      </c>
      <c r="F1070" s="16" t="s">
        <v>1005</v>
      </c>
      <c r="G1070" s="8" t="s">
        <v>201</v>
      </c>
      <c r="H1070" s="1">
        <v>2</v>
      </c>
      <c r="I1070" s="1" t="s">
        <v>1351</v>
      </c>
      <c r="J1070" s="1">
        <v>202</v>
      </c>
      <c r="K1070" s="1" t="s">
        <v>1352</v>
      </c>
      <c r="L1070" s="1">
        <v>61001002001</v>
      </c>
      <c r="M1070" s="1" t="s">
        <v>1363</v>
      </c>
      <c r="N1070" s="8">
        <v>1988</v>
      </c>
      <c r="O1070" s="8">
        <v>81.7</v>
      </c>
      <c r="P1070" s="8" t="s">
        <v>4009</v>
      </c>
      <c r="Q10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0" s="8" t="s">
        <v>3916</v>
      </c>
      <c r="S1070" s="8" t="s">
        <v>2143</v>
      </c>
      <c r="T1070" s="8" t="s">
        <v>1382</v>
      </c>
      <c r="V1070" s="1" t="s">
        <v>2591</v>
      </c>
      <c r="W1070" s="8" t="s">
        <v>2607</v>
      </c>
      <c r="X1070" s="19" t="s">
        <v>2783</v>
      </c>
      <c r="AA1070" s="20">
        <v>794038.24</v>
      </c>
      <c r="AB1070" s="12">
        <f t="shared" si="16"/>
        <v>26725.06</v>
      </c>
      <c r="AC1070" s="17">
        <f>ROUND(1.65586^(2*EXP(-((Таблица1[[#This Row],[Площадь, кв.м]]/200)^2))-1),4)</f>
        <v>1.4180999999999999</v>
      </c>
      <c r="AD10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0.77</v>
      </c>
      <c r="AF1070" s="21">
        <v>1</v>
      </c>
      <c r="AG10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29182.0818</v>
      </c>
      <c r="AH1070" s="34">
        <f>ROUND(Таблица1[[#This Row],[УПКС]]*Таблица1[[#This Row],[Площадь, кв.м]],2)</f>
        <v>2384176.08</v>
      </c>
      <c r="AI1070" s="14">
        <f>Таблица1[[#This Row],[Кадастровая стоимость, руб]]/Таблица1[[#This Row],[Действ. КС]]</f>
        <v>3.0025960462559085</v>
      </c>
      <c r="AJ1070" s="20" t="s">
        <v>3996</v>
      </c>
      <c r="AK1070" s="20" t="s">
        <v>3997</v>
      </c>
      <c r="AL1070" s="20" t="s">
        <v>3998</v>
      </c>
      <c r="AM1070" s="8" t="s">
        <v>3984</v>
      </c>
      <c r="AN1070" s="8" t="s">
        <v>4036</v>
      </c>
      <c r="AO1070" s="46" t="s">
        <v>4013</v>
      </c>
    </row>
    <row r="1071" spans="1:41" x14ac:dyDescent="0.25">
      <c r="A1071" s="1" t="s">
        <v>713</v>
      </c>
      <c r="B1071" s="1" t="s">
        <v>17</v>
      </c>
      <c r="C1071" s="1" t="s">
        <v>3981</v>
      </c>
      <c r="D1071" s="1" t="s">
        <v>1284</v>
      </c>
      <c r="E1071" s="16">
        <v>204002000000</v>
      </c>
      <c r="F1071" s="16" t="s">
        <v>1005</v>
      </c>
      <c r="G1071" s="8" t="s">
        <v>201</v>
      </c>
      <c r="H1071" s="1">
        <v>2</v>
      </c>
      <c r="I1071" s="1" t="s">
        <v>1351</v>
      </c>
      <c r="J1071" s="1">
        <v>202</v>
      </c>
      <c r="K1071" s="1" t="s">
        <v>1352</v>
      </c>
      <c r="L1071" s="1">
        <v>61001002001</v>
      </c>
      <c r="M1071" s="1" t="s">
        <v>1363</v>
      </c>
      <c r="N1071" s="8">
        <v>1990</v>
      </c>
      <c r="O1071" s="8">
        <v>66.7</v>
      </c>
      <c r="P1071" s="8" t="s">
        <v>4009</v>
      </c>
      <c r="Q10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1" s="8" t="s">
        <v>3916</v>
      </c>
      <c r="S1071" s="8" t="s">
        <v>2042</v>
      </c>
      <c r="T1071" s="8" t="s">
        <v>1382</v>
      </c>
      <c r="V1071" s="1" t="s">
        <v>2591</v>
      </c>
      <c r="W1071" s="8" t="s">
        <v>2607</v>
      </c>
      <c r="X1071" s="19" t="s">
        <v>2783</v>
      </c>
      <c r="AA1071" s="20">
        <v>486190.49</v>
      </c>
      <c r="AB1071" s="12">
        <f t="shared" si="16"/>
        <v>26725.06</v>
      </c>
      <c r="AC1071" s="17">
        <f>ROUND(1.65586^(2*EXP(-((Таблица1[[#This Row],[Площадь, кв.м]]/200)^2))-1),4)</f>
        <v>1.4891000000000001</v>
      </c>
      <c r="AD10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1071" s="21">
        <v>1</v>
      </c>
      <c r="AG10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31837.029500000001</v>
      </c>
      <c r="AH1071" s="34">
        <f>ROUND(Таблица1[[#This Row],[УПКС]]*Таблица1[[#This Row],[Площадь, кв.м]],2)</f>
        <v>2123529.87</v>
      </c>
      <c r="AI1071" s="14">
        <f>Таблица1[[#This Row],[Кадастровая стоимость, руб]]/Таблица1[[#This Row],[Действ. КС]]</f>
        <v>4.3676910874994697</v>
      </c>
      <c r="AJ1071" s="20" t="s">
        <v>3996</v>
      </c>
      <c r="AK1071" s="20" t="s">
        <v>3997</v>
      </c>
      <c r="AL1071" s="20" t="s">
        <v>3998</v>
      </c>
      <c r="AM1071" s="8" t="s">
        <v>3984</v>
      </c>
      <c r="AN1071" s="8" t="s">
        <v>4036</v>
      </c>
      <c r="AO1071" s="46" t="s">
        <v>4013</v>
      </c>
    </row>
    <row r="1072" spans="1:41" x14ac:dyDescent="0.25">
      <c r="A1072" s="1" t="s">
        <v>85</v>
      </c>
      <c r="B1072" s="1" t="s">
        <v>56</v>
      </c>
      <c r="C1072" s="1" t="s">
        <v>3981</v>
      </c>
      <c r="D1072" s="1" t="s">
        <v>1284</v>
      </c>
      <c r="E1072" s="16">
        <v>204002000000</v>
      </c>
      <c r="F1072" s="16" t="s">
        <v>1005</v>
      </c>
      <c r="G1072" s="8" t="s">
        <v>1338</v>
      </c>
      <c r="H1072" s="1">
        <v>2</v>
      </c>
      <c r="I1072" s="1" t="s">
        <v>1349</v>
      </c>
      <c r="J1072" s="1">
        <v>201</v>
      </c>
      <c r="K1072" s="1" t="s">
        <v>1350</v>
      </c>
      <c r="L1072" s="1">
        <v>61001002001</v>
      </c>
      <c r="M1072" s="1" t="s">
        <v>1363</v>
      </c>
      <c r="N1072" s="8">
        <v>1994</v>
      </c>
      <c r="O1072" s="8">
        <v>84.8</v>
      </c>
      <c r="P1072" s="8" t="s">
        <v>4009</v>
      </c>
      <c r="Q10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2" s="8" t="s">
        <v>3913</v>
      </c>
      <c r="S1072" s="8" t="s">
        <v>1449</v>
      </c>
      <c r="T1072" s="8" t="s">
        <v>1382</v>
      </c>
      <c r="V1072" s="1" t="s">
        <v>2591</v>
      </c>
      <c r="W1072" s="8" t="s">
        <v>2624</v>
      </c>
      <c r="X1072" s="19" t="s">
        <v>2707</v>
      </c>
      <c r="AA1072" s="20">
        <v>3539424.8</v>
      </c>
      <c r="AB1072" s="12">
        <f t="shared" si="16"/>
        <v>26725.06</v>
      </c>
      <c r="AC1072" s="17">
        <f>ROUND(1.65586^(2*EXP(-((Таблица1[[#This Row],[Площадь, кв.м]]/200)^2))-1),4)</f>
        <v>1.4026000000000001</v>
      </c>
      <c r="AD10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0.86</v>
      </c>
      <c r="AF1072" s="21">
        <v>1</v>
      </c>
      <c r="AG10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32236.729500000001</v>
      </c>
      <c r="AH1072" s="34">
        <f>ROUND(Таблица1[[#This Row],[УПКС]]*Таблица1[[#This Row],[Площадь, кв.м]],2)</f>
        <v>2733674.66</v>
      </c>
      <c r="AI1072" s="14">
        <f>Таблица1[[#This Row],[Кадастровая стоимость, руб]]/Таблица1[[#This Row],[Действ. КС]]</f>
        <v>0.77234997618822143</v>
      </c>
      <c r="AJ1072" s="20" t="s">
        <v>3996</v>
      </c>
      <c r="AK1072" s="20" t="s">
        <v>3997</v>
      </c>
      <c r="AL1072" s="20" t="s">
        <v>3998</v>
      </c>
      <c r="AM1072" s="8" t="s">
        <v>3984</v>
      </c>
      <c r="AN1072" s="8" t="s">
        <v>4036</v>
      </c>
      <c r="AO1072" s="46" t="s">
        <v>4013</v>
      </c>
    </row>
    <row r="1073" spans="1:41" x14ac:dyDescent="0.25">
      <c r="A1073" s="1" t="s">
        <v>175</v>
      </c>
      <c r="B1073" s="1" t="s">
        <v>17</v>
      </c>
      <c r="C1073" s="1" t="s">
        <v>3981</v>
      </c>
      <c r="D1073" s="1" t="s">
        <v>1284</v>
      </c>
      <c r="E1073" s="16">
        <v>204002000000</v>
      </c>
      <c r="F1073" s="16" t="s">
        <v>1005</v>
      </c>
      <c r="G1073" s="8" t="s">
        <v>201</v>
      </c>
      <c r="H1073" s="1">
        <v>2</v>
      </c>
      <c r="I1073" s="1" t="s">
        <v>1351</v>
      </c>
      <c r="J1073" s="1">
        <v>202</v>
      </c>
      <c r="K1073" s="1" t="s">
        <v>1352</v>
      </c>
      <c r="L1073" s="1">
        <v>61001006000</v>
      </c>
      <c r="M1073" s="1" t="s">
        <v>1369</v>
      </c>
      <c r="N1073" s="8">
        <v>1996</v>
      </c>
      <c r="O1073" s="8">
        <v>102.8</v>
      </c>
      <c r="P1073" s="8" t="s">
        <v>4009</v>
      </c>
      <c r="Q107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3" s="8" t="s">
        <v>3913</v>
      </c>
      <c r="S1073" s="8" t="s">
        <v>1530</v>
      </c>
      <c r="T1073" s="8" t="s">
        <v>1382</v>
      </c>
      <c r="V1073" s="1" t="s">
        <v>2591</v>
      </c>
      <c r="W1073" s="8" t="s">
        <v>2624</v>
      </c>
      <c r="X1073" s="19" t="s">
        <v>2724</v>
      </c>
      <c r="AA1073" s="20">
        <v>5495268.1600000001</v>
      </c>
      <c r="AB1073" s="12">
        <f t="shared" si="16"/>
        <v>26725.06</v>
      </c>
      <c r="AC1073" s="17">
        <f>ROUND(1.65586^(2*EXP(-((Таблица1[[#This Row],[Площадь, кв.м]]/200)^2))-1),4)</f>
        <v>1.3101</v>
      </c>
      <c r="AD10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0.89</v>
      </c>
      <c r="AF1073" s="21">
        <v>1</v>
      </c>
      <c r="AG10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31161.126</v>
      </c>
      <c r="AH1073" s="34">
        <f>ROUND(Таблица1[[#This Row],[УПКС]]*Таблица1[[#This Row],[Площадь, кв.м]],2)</f>
        <v>3203363.75</v>
      </c>
      <c r="AI1073" s="14">
        <f>Таблица1[[#This Row],[Кадастровая стоимость, руб]]/Таблица1[[#This Row],[Действ. КС]]</f>
        <v>0.58293128865252686</v>
      </c>
      <c r="AJ1073" s="20" t="s">
        <v>3996</v>
      </c>
      <c r="AK1073" s="20" t="s">
        <v>3997</v>
      </c>
      <c r="AL1073" s="20" t="s">
        <v>3998</v>
      </c>
      <c r="AM1073" s="8" t="s">
        <v>3984</v>
      </c>
      <c r="AN1073" s="8" t="s">
        <v>4036</v>
      </c>
      <c r="AO1073" s="46" t="s">
        <v>4013</v>
      </c>
    </row>
    <row r="1074" spans="1:41" x14ac:dyDescent="0.25">
      <c r="A1074" s="1" t="s">
        <v>1008</v>
      </c>
      <c r="B1074" s="1" t="s">
        <v>21</v>
      </c>
      <c r="C1074" s="1" t="s">
        <v>3981</v>
      </c>
      <c r="D1074" s="1" t="s">
        <v>1284</v>
      </c>
      <c r="E1074" s="16">
        <v>204002000000</v>
      </c>
      <c r="F1074" s="16" t="s">
        <v>1005</v>
      </c>
      <c r="G1074" s="8" t="s">
        <v>201</v>
      </c>
      <c r="H1074" s="1">
        <v>2</v>
      </c>
      <c r="I1074" s="1" t="s">
        <v>1351</v>
      </c>
      <c r="J1074" s="1">
        <v>202</v>
      </c>
      <c r="K1074" s="1" t="s">
        <v>1352</v>
      </c>
      <c r="L1074" s="1">
        <v>61001002001</v>
      </c>
      <c r="M1074" s="1" t="s">
        <v>1363</v>
      </c>
      <c r="N1074" s="8">
        <v>2008</v>
      </c>
      <c r="O1074" s="8">
        <v>142.9</v>
      </c>
      <c r="P1074" s="8" t="s">
        <v>4009</v>
      </c>
      <c r="Q10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4" s="8" t="s">
        <v>3913</v>
      </c>
      <c r="S1074" s="8" t="s">
        <v>2325</v>
      </c>
      <c r="T1074" s="8" t="s">
        <v>1382</v>
      </c>
      <c r="U1074" s="18"/>
      <c r="V1074" s="1" t="s">
        <v>2591</v>
      </c>
      <c r="W1074" s="8" t="s">
        <v>2624</v>
      </c>
      <c r="X1074" s="19" t="s">
        <v>2706</v>
      </c>
      <c r="AA1074" s="20">
        <v>3089584.53</v>
      </c>
      <c r="AB1074" s="12">
        <f t="shared" si="16"/>
        <v>26725.06</v>
      </c>
      <c r="AC1074" s="17">
        <f>ROUND(1.65586^(2*EXP(-((Таблица1[[#This Row],[Площадь, кв.м]]/200)^2))-1),4)</f>
        <v>1.1063000000000001</v>
      </c>
      <c r="AD10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074" s="21">
        <v>1</v>
      </c>
      <c r="AG10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28974.6152</v>
      </c>
      <c r="AH1074" s="34">
        <f>ROUND(Таблица1[[#This Row],[УПКС]]*Таблица1[[#This Row],[Площадь, кв.м]],2)</f>
        <v>4140472.51</v>
      </c>
      <c r="AI1074" s="14">
        <f>Таблица1[[#This Row],[Кадастровая стоимость, руб]]/Таблица1[[#This Row],[Действ. КС]]</f>
        <v>1.3401389312368159</v>
      </c>
      <c r="AJ1074" s="20" t="s">
        <v>3996</v>
      </c>
      <c r="AK1074" s="20" t="s">
        <v>3997</v>
      </c>
      <c r="AL1074" s="20" t="s">
        <v>3998</v>
      </c>
      <c r="AM1074" s="8" t="s">
        <v>3984</v>
      </c>
      <c r="AN1074" s="8" t="s">
        <v>4036</v>
      </c>
      <c r="AO1074" s="46" t="s">
        <v>4013</v>
      </c>
    </row>
    <row r="1075" spans="1:41" x14ac:dyDescent="0.25">
      <c r="A1075" s="1" t="s">
        <v>171</v>
      </c>
      <c r="B1075" s="1" t="s">
        <v>17</v>
      </c>
      <c r="C1075" s="1" t="s">
        <v>3981</v>
      </c>
      <c r="D1075" s="1" t="s">
        <v>1284</v>
      </c>
      <c r="E1075" s="16">
        <v>204002000000</v>
      </c>
      <c r="F1075" s="16" t="s">
        <v>1005</v>
      </c>
      <c r="G1075" s="8" t="s">
        <v>201</v>
      </c>
      <c r="H1075" s="1">
        <v>2</v>
      </c>
      <c r="I1075" s="1" t="s">
        <v>1351</v>
      </c>
      <c r="J1075" s="1">
        <v>202</v>
      </c>
      <c r="K1075" s="1" t="s">
        <v>1352</v>
      </c>
      <c r="L1075" s="1">
        <v>61001006000</v>
      </c>
      <c r="M1075" s="1" t="s">
        <v>1369</v>
      </c>
      <c r="N1075" s="8">
        <v>1993</v>
      </c>
      <c r="O1075" s="8">
        <v>101.8</v>
      </c>
      <c r="P1075" s="8" t="s">
        <v>4009</v>
      </c>
      <c r="Q10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5" s="8" t="s">
        <v>3913</v>
      </c>
      <c r="S1075" s="8" t="s">
        <v>1526</v>
      </c>
      <c r="T1075" s="8" t="s">
        <v>1382</v>
      </c>
      <c r="V1075" s="1" t="s">
        <v>2591</v>
      </c>
      <c r="W1075" s="8" t="s">
        <v>2624</v>
      </c>
      <c r="X1075" s="19" t="s">
        <v>2700</v>
      </c>
      <c r="AA1075" s="20">
        <v>5198149.01</v>
      </c>
      <c r="AB1075" s="12">
        <f t="shared" si="16"/>
        <v>26725.06</v>
      </c>
      <c r="AC1075" s="17">
        <f>ROUND(1.65586^(2*EXP(-((Таблица1[[#This Row],[Площадь, кв.м]]/200)^2))-1),4)</f>
        <v>1.3153999999999999</v>
      </c>
      <c r="AD10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0.85</v>
      </c>
      <c r="AF1075" s="21">
        <v>1</v>
      </c>
      <c r="AG10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29881.022300000001</v>
      </c>
      <c r="AH1075" s="34">
        <f>ROUND(Таблица1[[#This Row],[УПКС]]*Таблица1[[#This Row],[Площадь, кв.м]],2)</f>
        <v>3041888.07</v>
      </c>
      <c r="AI1075" s="14">
        <f>Таблица1[[#This Row],[Кадастровая стоимость, руб]]/Таблица1[[#This Row],[Действ. КС]]</f>
        <v>0.58518677786037532</v>
      </c>
      <c r="AJ1075" s="20" t="s">
        <v>3996</v>
      </c>
      <c r="AK1075" s="20" t="s">
        <v>3997</v>
      </c>
      <c r="AL1075" s="20" t="s">
        <v>3998</v>
      </c>
      <c r="AM1075" s="8" t="s">
        <v>3984</v>
      </c>
      <c r="AN1075" s="8" t="s">
        <v>4036</v>
      </c>
      <c r="AO1075" s="46" t="s">
        <v>4013</v>
      </c>
    </row>
    <row r="1076" spans="1:41" x14ac:dyDescent="0.25">
      <c r="A1076" s="1" t="s">
        <v>935</v>
      </c>
      <c r="B1076" s="1" t="s">
        <v>17</v>
      </c>
      <c r="C1076" s="1" t="s">
        <v>3981</v>
      </c>
      <c r="D1076" s="1" t="s">
        <v>1284</v>
      </c>
      <c r="E1076" s="16">
        <v>204002000000</v>
      </c>
      <c r="F1076" s="16" t="s">
        <v>1005</v>
      </c>
      <c r="G1076" s="8" t="s">
        <v>201</v>
      </c>
      <c r="H1076" s="1">
        <v>2</v>
      </c>
      <c r="I1076" s="1" t="s">
        <v>1351</v>
      </c>
      <c r="J1076" s="1">
        <v>202</v>
      </c>
      <c r="K1076" s="1" t="s">
        <v>1352</v>
      </c>
      <c r="L1076" s="1">
        <v>61001002001</v>
      </c>
      <c r="M1076" s="1" t="s">
        <v>1363</v>
      </c>
      <c r="N1076" s="8">
        <v>2008</v>
      </c>
      <c r="O1076" s="8">
        <v>110.6</v>
      </c>
      <c r="P1076" s="8" t="s">
        <v>4009</v>
      </c>
      <c r="Q10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6" s="8" t="s">
        <v>3916</v>
      </c>
      <c r="S1076" s="8" t="s">
        <v>2254</v>
      </c>
      <c r="T1076" s="8" t="s">
        <v>1382</v>
      </c>
      <c r="V1076" s="1" t="s">
        <v>2591</v>
      </c>
      <c r="W1076" s="8" t="s">
        <v>2607</v>
      </c>
      <c r="X1076" s="19" t="s">
        <v>2688</v>
      </c>
      <c r="AA1076" s="20">
        <v>2390761.25</v>
      </c>
      <c r="AB1076" s="12">
        <f t="shared" si="16"/>
        <v>26725.06</v>
      </c>
      <c r="AC1076" s="17">
        <f>ROUND(1.65586^(2*EXP(-((Таблица1[[#This Row],[Площадь, кв.м]]/200)^2))-1),4)</f>
        <v>1.2694000000000001</v>
      </c>
      <c r="AD10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076" s="21">
        <v>1</v>
      </c>
      <c r="AG10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33246.295299999998</v>
      </c>
      <c r="AH1076" s="34">
        <f>ROUND(Таблица1[[#This Row],[УПКС]]*Таблица1[[#This Row],[Площадь, кв.м]],2)</f>
        <v>3677040.26</v>
      </c>
      <c r="AI1076" s="14">
        <f>Таблица1[[#This Row],[Кадастровая стоимость, руб]]/Таблица1[[#This Row],[Действ. КС]]</f>
        <v>1.5380206869255555</v>
      </c>
      <c r="AJ1076" s="20" t="s">
        <v>3996</v>
      </c>
      <c r="AK1076" s="20" t="s">
        <v>3997</v>
      </c>
      <c r="AL1076" s="20" t="s">
        <v>3998</v>
      </c>
      <c r="AM1076" s="8" t="s">
        <v>3984</v>
      </c>
      <c r="AN1076" s="8" t="s">
        <v>4036</v>
      </c>
      <c r="AO1076" s="46" t="s">
        <v>4013</v>
      </c>
    </row>
    <row r="1077" spans="1:41" x14ac:dyDescent="0.25">
      <c r="A1077" s="1" t="s">
        <v>666</v>
      </c>
      <c r="B1077" s="1" t="s">
        <v>155</v>
      </c>
      <c r="C1077" s="1" t="s">
        <v>3981</v>
      </c>
      <c r="D1077" s="1" t="s">
        <v>1284</v>
      </c>
      <c r="E1077" s="16">
        <v>204002000000</v>
      </c>
      <c r="F1077" s="16" t="s">
        <v>1005</v>
      </c>
      <c r="G1077" s="8" t="s">
        <v>201</v>
      </c>
      <c r="H1077" s="1">
        <v>2</v>
      </c>
      <c r="I1077" s="1" t="s">
        <v>1351</v>
      </c>
      <c r="J1077" s="1">
        <v>202</v>
      </c>
      <c r="K1077" s="1" t="s">
        <v>1352</v>
      </c>
      <c r="L1077" s="1">
        <v>61001002001</v>
      </c>
      <c r="M1077" s="1" t="s">
        <v>1363</v>
      </c>
      <c r="N1077" s="8">
        <v>1961</v>
      </c>
      <c r="O1077" s="8">
        <v>61.4</v>
      </c>
      <c r="P1077" s="8" t="s">
        <v>4009</v>
      </c>
      <c r="Q10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7" s="8" t="s">
        <v>3916</v>
      </c>
      <c r="S1077" s="8" t="s">
        <v>1999</v>
      </c>
      <c r="T1077" s="8" t="s">
        <v>1382</v>
      </c>
      <c r="V1077" s="1" t="s">
        <v>2591</v>
      </c>
      <c r="W1077" s="8" t="s">
        <v>2607</v>
      </c>
      <c r="X1077" s="19" t="s">
        <v>2720</v>
      </c>
      <c r="Y1077" s="8" t="s">
        <v>2586</v>
      </c>
      <c r="Z1077" s="8" t="s">
        <v>2939</v>
      </c>
      <c r="AA1077" s="20">
        <v>1354760.3</v>
      </c>
      <c r="AB1077" s="12">
        <f t="shared" si="16"/>
        <v>26725.06</v>
      </c>
      <c r="AC1077" s="17">
        <f>ROUND(1.65586^(2*EXP(-((Таблица1[[#This Row],[Площадь, кв.м]]/200)^2))-1),4)</f>
        <v>1.5123</v>
      </c>
      <c r="AD10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077" s="21">
        <v>1</v>
      </c>
      <c r="AG10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14145.707899999999</v>
      </c>
      <c r="AH1077" s="34">
        <f>ROUND(Таблица1[[#This Row],[УПКС]]*Таблица1[[#This Row],[Площадь, кв.м]],2)</f>
        <v>868546.47</v>
      </c>
      <c r="AI1077" s="14">
        <f>Таблица1[[#This Row],[Кадастровая стоимость, руб]]/Таблица1[[#This Row],[Действ. КС]]</f>
        <v>0.64110711688259536</v>
      </c>
      <c r="AJ1077" s="20" t="s">
        <v>3996</v>
      </c>
      <c r="AK1077" s="20" t="s">
        <v>3997</v>
      </c>
      <c r="AL1077" s="20" t="s">
        <v>3998</v>
      </c>
      <c r="AM1077" s="8" t="s">
        <v>3984</v>
      </c>
      <c r="AN1077" s="8" t="s">
        <v>4036</v>
      </c>
      <c r="AO1077" s="46" t="s">
        <v>4013</v>
      </c>
    </row>
    <row r="1078" spans="1:41" x14ac:dyDescent="0.25">
      <c r="A1078" s="1" t="s">
        <v>869</v>
      </c>
      <c r="B1078" s="1" t="s">
        <v>56</v>
      </c>
      <c r="C1078" s="1" t="s">
        <v>3981</v>
      </c>
      <c r="D1078" s="1" t="s">
        <v>1284</v>
      </c>
      <c r="E1078" s="16">
        <v>204002000000</v>
      </c>
      <c r="F1078" s="16" t="s">
        <v>1005</v>
      </c>
      <c r="G1078" s="8" t="s">
        <v>201</v>
      </c>
      <c r="H1078" s="1">
        <v>2</v>
      </c>
      <c r="I1078" s="1" t="s">
        <v>1351</v>
      </c>
      <c r="J1078" s="1">
        <v>202</v>
      </c>
      <c r="K1078" s="1" t="s">
        <v>1352</v>
      </c>
      <c r="L1078" s="1">
        <v>61001002000</v>
      </c>
      <c r="M1078" s="1" t="s">
        <v>1364</v>
      </c>
      <c r="N1078" s="8">
        <v>1958</v>
      </c>
      <c r="O1078" s="8">
        <v>92.6</v>
      </c>
      <c r="P1078" s="8" t="s">
        <v>4009</v>
      </c>
      <c r="Q10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8" s="8" t="s">
        <v>3916</v>
      </c>
      <c r="S1078" s="8" t="s">
        <v>2189</v>
      </c>
      <c r="T1078" s="8" t="s">
        <v>1382</v>
      </c>
      <c r="V1078" s="1" t="s">
        <v>2591</v>
      </c>
      <c r="W1078" s="8" t="s">
        <v>2607</v>
      </c>
      <c r="X1078" s="19" t="s">
        <v>2713</v>
      </c>
      <c r="AA1078" s="20">
        <v>2043172.7</v>
      </c>
      <c r="AB1078" s="12">
        <f t="shared" si="16"/>
        <v>26725.06</v>
      </c>
      <c r="AC1078" s="17">
        <f>ROUND(1.65586^(2*EXP(-((Таблица1[[#This Row],[Площадь, кв.м]]/200)^2))-1),4)</f>
        <v>1.363</v>
      </c>
      <c r="AD10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78" s="21">
        <v>1</v>
      </c>
      <c r="AG10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12384.927299999999</v>
      </c>
      <c r="AH1078" s="34">
        <f>ROUND(Таблица1[[#This Row],[УПКС]]*Таблица1[[#This Row],[Площадь, кв.м]],2)</f>
        <v>1146844.27</v>
      </c>
      <c r="AI1078" s="14">
        <f>Таблица1[[#This Row],[Кадастровая стоимость, руб]]/Таблица1[[#This Row],[Действ. КС]]</f>
        <v>0.56130559594888874</v>
      </c>
      <c r="AJ1078" s="20" t="s">
        <v>3996</v>
      </c>
      <c r="AK1078" s="20" t="s">
        <v>3997</v>
      </c>
      <c r="AL1078" s="20" t="s">
        <v>3998</v>
      </c>
      <c r="AM1078" s="8" t="s">
        <v>3984</v>
      </c>
      <c r="AN1078" s="8" t="s">
        <v>4036</v>
      </c>
      <c r="AO1078" s="46" t="s">
        <v>4013</v>
      </c>
    </row>
    <row r="1079" spans="1:41" x14ac:dyDescent="0.25">
      <c r="A1079" s="1" t="s">
        <v>553</v>
      </c>
      <c r="B1079" s="1" t="s">
        <v>17</v>
      </c>
      <c r="C1079" s="1" t="s">
        <v>3981</v>
      </c>
      <c r="D1079" s="1" t="s">
        <v>1284</v>
      </c>
      <c r="E1079" s="16">
        <v>204002000000</v>
      </c>
      <c r="F1079" s="16" t="s">
        <v>1005</v>
      </c>
      <c r="G1079" s="8" t="s">
        <v>201</v>
      </c>
      <c r="H1079" s="1">
        <v>2</v>
      </c>
      <c r="I1079" s="1" t="s">
        <v>1351</v>
      </c>
      <c r="J1079" s="1">
        <v>202</v>
      </c>
      <c r="K1079" s="1" t="s">
        <v>1352</v>
      </c>
      <c r="L1079" s="1">
        <v>61001002001</v>
      </c>
      <c r="M1079" s="1" t="s">
        <v>1363</v>
      </c>
      <c r="N1079" s="8">
        <v>1955</v>
      </c>
      <c r="O1079" s="8">
        <v>43.9</v>
      </c>
      <c r="P1079" s="8" t="s">
        <v>4009</v>
      </c>
      <c r="Q107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79" s="8" t="s">
        <v>3916</v>
      </c>
      <c r="S1079" s="8" t="s">
        <v>1890</v>
      </c>
      <c r="T1079" s="8" t="s">
        <v>1382</v>
      </c>
      <c r="V1079" s="1" t="s">
        <v>2591</v>
      </c>
      <c r="W1079" s="8" t="s">
        <v>2607</v>
      </c>
      <c r="X1079" s="19" t="s">
        <v>2801</v>
      </c>
      <c r="AA1079" s="20">
        <v>968631.55</v>
      </c>
      <c r="AB1079" s="12">
        <f t="shared" si="16"/>
        <v>26725.06</v>
      </c>
      <c r="AC1079" s="17">
        <f>ROUND(1.65586^(2*EXP(-((Таблица1[[#This Row],[Площадь, кв.м]]/200)^2))-1),4)</f>
        <v>1.5790999999999999</v>
      </c>
      <c r="AD10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079" s="21">
        <v>1</v>
      </c>
      <c r="AG10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13926.508900000001</v>
      </c>
      <c r="AH1079" s="34">
        <f>ROUND(Таблица1[[#This Row],[УПКС]]*Таблица1[[#This Row],[Площадь, кв.м]],2)</f>
        <v>611373.74</v>
      </c>
      <c r="AI1079" s="14">
        <f>Таблица1[[#This Row],[Кадастровая стоимость, руб]]/Таблица1[[#This Row],[Действ. КС]]</f>
        <v>0.63117264763882608</v>
      </c>
      <c r="AJ1079" s="20" t="s">
        <v>3996</v>
      </c>
      <c r="AK1079" s="20" t="s">
        <v>3997</v>
      </c>
      <c r="AL1079" s="20" t="s">
        <v>3998</v>
      </c>
      <c r="AM1079" s="8" t="s">
        <v>3984</v>
      </c>
      <c r="AN1079" s="8" t="s">
        <v>4036</v>
      </c>
      <c r="AO1079" s="46" t="s">
        <v>4013</v>
      </c>
    </row>
    <row r="1080" spans="1:41" x14ac:dyDescent="0.25">
      <c r="A1080" s="1" t="s">
        <v>114</v>
      </c>
      <c r="B1080" s="1" t="s">
        <v>4</v>
      </c>
      <c r="C1080" s="1" t="s">
        <v>3981</v>
      </c>
      <c r="D1080" s="1" t="s">
        <v>1284</v>
      </c>
      <c r="E1080" s="16">
        <v>204002000000</v>
      </c>
      <c r="F1080" s="16" t="s">
        <v>1005</v>
      </c>
      <c r="G1080" s="8" t="s">
        <v>1338</v>
      </c>
      <c r="H1080" s="1">
        <v>2</v>
      </c>
      <c r="I1080" s="1" t="s">
        <v>1349</v>
      </c>
      <c r="J1080" s="1">
        <v>201</v>
      </c>
      <c r="K1080" s="1" t="s">
        <v>1350</v>
      </c>
      <c r="L1080" s="1">
        <v>61001002002</v>
      </c>
      <c r="M1080" s="1" t="s">
        <v>1365</v>
      </c>
      <c r="N1080" s="8">
        <v>1962</v>
      </c>
      <c r="O1080" s="8">
        <v>28.2</v>
      </c>
      <c r="P1080" s="8" t="s">
        <v>4009</v>
      </c>
      <c r="Q10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0" s="8" t="s">
        <v>3916</v>
      </c>
      <c r="S1080" s="8" t="s">
        <v>1474</v>
      </c>
      <c r="T1080" s="8" t="s">
        <v>1382</v>
      </c>
      <c r="V1080" s="1" t="s">
        <v>2591</v>
      </c>
      <c r="W1080" s="8" t="s">
        <v>2607</v>
      </c>
      <c r="X1080" s="19" t="s">
        <v>2718</v>
      </c>
      <c r="AA1080" s="20">
        <v>622218.9</v>
      </c>
      <c r="AB1080" s="12">
        <f t="shared" si="16"/>
        <v>26725.06</v>
      </c>
      <c r="AC1080" s="17">
        <f>ROUND(1.65586^(2*EXP(-((Таблица1[[#This Row],[Площадь, кв.м]]/200)^2))-1),4)</f>
        <v>1.6233</v>
      </c>
      <c r="AD10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0.36</v>
      </c>
      <c r="AF1080" s="21">
        <v>1</v>
      </c>
      <c r="AG10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15617.804400000001</v>
      </c>
      <c r="AH1080" s="34">
        <f>ROUND(Таблица1[[#This Row],[УПКС]]*Таблица1[[#This Row],[Площадь, кв.м]],2)</f>
        <v>440422.08</v>
      </c>
      <c r="AI1080" s="14">
        <f>Таблица1[[#This Row],[Кадастровая стоимость, руб]]/Таблица1[[#This Row],[Действ. КС]]</f>
        <v>0.70782497927980004</v>
      </c>
      <c r="AJ1080" s="20" t="s">
        <v>3996</v>
      </c>
      <c r="AK1080" s="20" t="s">
        <v>3997</v>
      </c>
      <c r="AL1080" s="20" t="s">
        <v>3998</v>
      </c>
      <c r="AM1080" s="8" t="s">
        <v>3984</v>
      </c>
      <c r="AN1080" s="8" t="s">
        <v>4036</v>
      </c>
      <c r="AO1080" s="46" t="s">
        <v>4013</v>
      </c>
    </row>
    <row r="1081" spans="1:41" x14ac:dyDescent="0.25">
      <c r="A1081" s="1" t="s">
        <v>12</v>
      </c>
      <c r="B1081" s="1" t="s">
        <v>4</v>
      </c>
      <c r="C1081" s="1" t="s">
        <v>3981</v>
      </c>
      <c r="D1081" s="1" t="s">
        <v>1284</v>
      </c>
      <c r="E1081" s="16">
        <v>204002000000</v>
      </c>
      <c r="F1081" s="16" t="s">
        <v>1005</v>
      </c>
      <c r="G1081" s="8" t="s">
        <v>1338</v>
      </c>
      <c r="H1081" s="1">
        <v>2</v>
      </c>
      <c r="I1081" s="1" t="s">
        <v>1349</v>
      </c>
      <c r="J1081" s="1">
        <v>201</v>
      </c>
      <c r="K1081" s="1" t="s">
        <v>1350</v>
      </c>
      <c r="L1081" s="1">
        <v>61001005000</v>
      </c>
      <c r="M1081" s="1" t="s">
        <v>1358</v>
      </c>
      <c r="N1081" s="8">
        <v>1930</v>
      </c>
      <c r="O1081" s="8">
        <v>88.2</v>
      </c>
      <c r="P1081" s="8" t="s">
        <v>4009</v>
      </c>
      <c r="Q10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1" s="8" t="s">
        <v>3916</v>
      </c>
      <c r="S1081" s="8" t="s">
        <v>1387</v>
      </c>
      <c r="T1081" s="8" t="s">
        <v>1382</v>
      </c>
      <c r="U1081" s="18"/>
      <c r="V1081" s="1" t="s">
        <v>2591</v>
      </c>
      <c r="W1081" s="8" t="s">
        <v>2607</v>
      </c>
      <c r="X1081" s="19" t="s">
        <v>2692</v>
      </c>
      <c r="AA1081" s="20">
        <v>1946088.9</v>
      </c>
      <c r="AB1081" s="12">
        <f t="shared" si="16"/>
        <v>26725.06</v>
      </c>
      <c r="AC1081" s="17">
        <f>ROUND(1.65586^(2*EXP(-((Таблица1[[#This Row],[Площадь, кв.м]]/200)^2))-1),4)</f>
        <v>1.3855</v>
      </c>
      <c r="AD10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081" s="21">
        <v>1</v>
      </c>
      <c r="AG10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11108.271199999999</v>
      </c>
      <c r="AH1081" s="34">
        <f>ROUND(Таблица1[[#This Row],[УПКС]]*Таблица1[[#This Row],[Площадь, кв.м]],2)</f>
        <v>979749.52</v>
      </c>
      <c r="AI1081" s="14">
        <f>Таблица1[[#This Row],[Кадастровая стоимость, руб]]/Таблица1[[#This Row],[Действ. КС]]</f>
        <v>0.50344540786394709</v>
      </c>
      <c r="AJ1081" s="20" t="s">
        <v>3996</v>
      </c>
      <c r="AK1081" s="20" t="s">
        <v>3997</v>
      </c>
      <c r="AL1081" s="20" t="s">
        <v>3998</v>
      </c>
      <c r="AM1081" s="8" t="s">
        <v>3984</v>
      </c>
      <c r="AN1081" s="8" t="s">
        <v>4036</v>
      </c>
      <c r="AO1081" s="46" t="s">
        <v>4013</v>
      </c>
    </row>
    <row r="1082" spans="1:41" x14ac:dyDescent="0.25">
      <c r="A1082" s="1" t="s">
        <v>370</v>
      </c>
      <c r="B1082" s="1" t="s">
        <v>17</v>
      </c>
      <c r="C1082" s="1" t="s">
        <v>3981</v>
      </c>
      <c r="D1082" s="1" t="s">
        <v>1284</v>
      </c>
      <c r="E1082" s="16">
        <v>204002000000</v>
      </c>
      <c r="F1082" s="16" t="s">
        <v>1005</v>
      </c>
      <c r="G1082" s="8" t="s">
        <v>201</v>
      </c>
      <c r="H1082" s="1">
        <v>2</v>
      </c>
      <c r="I1082" s="1" t="s">
        <v>1351</v>
      </c>
      <c r="J1082" s="1">
        <v>202</v>
      </c>
      <c r="K1082" s="1" t="s">
        <v>1352</v>
      </c>
      <c r="L1082" s="1">
        <v>61001003000</v>
      </c>
      <c r="M1082" s="1" t="s">
        <v>1359</v>
      </c>
      <c r="N1082" s="8">
        <v>2016</v>
      </c>
      <c r="O1082" s="8">
        <v>231.8</v>
      </c>
      <c r="P1082" s="8" t="s">
        <v>4009</v>
      </c>
      <c r="Q10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2" s="8" t="s">
        <v>3916</v>
      </c>
      <c r="S1082" s="8" t="s">
        <v>1716</v>
      </c>
      <c r="T1082" s="8" t="s">
        <v>1382</v>
      </c>
      <c r="U1082" s="18"/>
      <c r="V1082" s="1" t="s">
        <v>2591</v>
      </c>
      <c r="W1082" s="8" t="s">
        <v>2607</v>
      </c>
      <c r="X1082" s="19" t="s">
        <v>2809</v>
      </c>
      <c r="AA1082" s="20">
        <v>5114551.0999999996</v>
      </c>
      <c r="AB1082" s="12">
        <f t="shared" si="16"/>
        <v>26725.06</v>
      </c>
      <c r="AC1082" s="17">
        <f>ROUND(1.65586^(2*EXP(-((Таблица1[[#This Row],[Площадь, кв.м]]/200)^2))-1),4)</f>
        <v>0.78580000000000005</v>
      </c>
      <c r="AD10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82" s="21">
        <v>1</v>
      </c>
      <c r="AG10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21000.552100000001</v>
      </c>
      <c r="AH1082" s="34">
        <f>ROUND(Таблица1[[#This Row],[УПКС]]*Таблица1[[#This Row],[Площадь, кв.м]],2)</f>
        <v>4867927.9800000004</v>
      </c>
      <c r="AI1082" s="14">
        <f>Таблица1[[#This Row],[Кадастровая стоимость, руб]]/Таблица1[[#This Row],[Действ. КС]]</f>
        <v>0.95178010441620198</v>
      </c>
      <c r="AJ1082" s="20" t="s">
        <v>3996</v>
      </c>
      <c r="AK1082" s="20" t="s">
        <v>3997</v>
      </c>
      <c r="AL1082" s="20" t="s">
        <v>3998</v>
      </c>
      <c r="AM1082" s="8" t="s">
        <v>3984</v>
      </c>
      <c r="AN1082" s="8" t="s">
        <v>4036</v>
      </c>
      <c r="AO1082" s="46" t="s">
        <v>4013</v>
      </c>
    </row>
    <row r="1083" spans="1:41" x14ac:dyDescent="0.25">
      <c r="A1083" s="1" t="s">
        <v>265</v>
      </c>
      <c r="B1083" s="1" t="s">
        <v>17</v>
      </c>
      <c r="C1083" s="1" t="s">
        <v>3981</v>
      </c>
      <c r="D1083" s="1" t="s">
        <v>1284</v>
      </c>
      <c r="E1083" s="16">
        <v>204002000000</v>
      </c>
      <c r="F1083" s="16" t="s">
        <v>1005</v>
      </c>
      <c r="G1083" s="8" t="s">
        <v>201</v>
      </c>
      <c r="H1083" s="1">
        <v>2</v>
      </c>
      <c r="I1083" s="1" t="s">
        <v>1351</v>
      </c>
      <c r="J1083" s="1">
        <v>202</v>
      </c>
      <c r="K1083" s="1" t="s">
        <v>1352</v>
      </c>
      <c r="L1083" s="1">
        <v>61001003000</v>
      </c>
      <c r="M1083" s="1" t="s">
        <v>1359</v>
      </c>
      <c r="N1083" s="8">
        <v>2017</v>
      </c>
      <c r="O1083" s="8">
        <v>155.4</v>
      </c>
      <c r="P1083" s="8" t="s">
        <v>4009</v>
      </c>
      <c r="Q10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3" s="8" t="s">
        <v>3916</v>
      </c>
      <c r="S1083" s="8" t="s">
        <v>1613</v>
      </c>
      <c r="T1083" s="8" t="s">
        <v>1382</v>
      </c>
      <c r="U1083" s="18"/>
      <c r="V1083" s="1" t="s">
        <v>2591</v>
      </c>
      <c r="W1083" s="8" t="s">
        <v>2607</v>
      </c>
      <c r="X1083" s="19" t="s">
        <v>2737</v>
      </c>
      <c r="AA1083" s="20">
        <v>3428823.3</v>
      </c>
      <c r="AB1083" s="12">
        <f t="shared" si="16"/>
        <v>26725.06</v>
      </c>
      <c r="AC1083" s="17">
        <f>ROUND(1.65586^(2*EXP(-((Таблица1[[#This Row],[Площадь, кв.м]]/200)^2))-1),4)</f>
        <v>1.0483</v>
      </c>
      <c r="AD10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83" s="21">
        <v>1</v>
      </c>
      <c r="AG10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28015.880399999998</v>
      </c>
      <c r="AH1083" s="34">
        <f>ROUND(Таблица1[[#This Row],[УПКС]]*Таблица1[[#This Row],[Площадь, кв.м]],2)</f>
        <v>4353667.8099999996</v>
      </c>
      <c r="AI1083" s="14">
        <f>Таблица1[[#This Row],[Кадастровая стоимость, руб]]/Таблица1[[#This Row],[Действ. КС]]</f>
        <v>1.2697265006336138</v>
      </c>
      <c r="AJ1083" s="20" t="s">
        <v>3996</v>
      </c>
      <c r="AK1083" s="20" t="s">
        <v>3997</v>
      </c>
      <c r="AL1083" s="20" t="s">
        <v>3998</v>
      </c>
      <c r="AM1083" s="8" t="s">
        <v>3984</v>
      </c>
      <c r="AN1083" s="8" t="s">
        <v>4036</v>
      </c>
      <c r="AO1083" s="46" t="s">
        <v>4013</v>
      </c>
    </row>
    <row r="1084" spans="1:41" x14ac:dyDescent="0.25">
      <c r="A1084" s="1" t="s">
        <v>131</v>
      </c>
      <c r="B1084" s="1" t="s">
        <v>17</v>
      </c>
      <c r="C1084" s="1" t="s">
        <v>3981</v>
      </c>
      <c r="D1084" s="1" t="s">
        <v>1284</v>
      </c>
      <c r="E1084" s="16">
        <v>204002000000</v>
      </c>
      <c r="F1084" s="16" t="s">
        <v>1005</v>
      </c>
      <c r="G1084" s="8" t="s">
        <v>201</v>
      </c>
      <c r="H1084" s="1">
        <v>2</v>
      </c>
      <c r="I1084" s="1" t="s">
        <v>1351</v>
      </c>
      <c r="J1084" s="1">
        <v>202</v>
      </c>
      <c r="K1084" s="1" t="s">
        <v>1352</v>
      </c>
      <c r="L1084" s="1">
        <v>61001003000</v>
      </c>
      <c r="M1084" s="1" t="s">
        <v>1359</v>
      </c>
      <c r="N1084" s="8">
        <v>2017</v>
      </c>
      <c r="O1084" s="8">
        <v>42.7</v>
      </c>
      <c r="P1084" s="8" t="s">
        <v>4009</v>
      </c>
      <c r="Q10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4" s="8" t="s">
        <v>3916</v>
      </c>
      <c r="S1084" s="8" t="s">
        <v>1490</v>
      </c>
      <c r="T1084" s="8" t="s">
        <v>1382</v>
      </c>
      <c r="U1084" s="18"/>
      <c r="V1084" s="1" t="s">
        <v>2591</v>
      </c>
      <c r="W1084" s="8" t="s">
        <v>2607</v>
      </c>
      <c r="X1084" s="19" t="s">
        <v>2714</v>
      </c>
      <c r="AA1084" s="20">
        <v>942154.15</v>
      </c>
      <c r="AB1084" s="12">
        <f t="shared" si="16"/>
        <v>26725.06</v>
      </c>
      <c r="AC1084" s="17">
        <f>ROUND(1.65586^(2*EXP(-((Таблица1[[#This Row],[Площадь, кв.м]]/200)^2))-1),4)</f>
        <v>1.5831</v>
      </c>
      <c r="AD10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84" s="21">
        <v>1</v>
      </c>
      <c r="AG10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42308.442499999997</v>
      </c>
      <c r="AH1084" s="34">
        <f>ROUND(Таблица1[[#This Row],[УПКС]]*Таблица1[[#This Row],[Площадь, кв.м]],2)</f>
        <v>1806570.49</v>
      </c>
      <c r="AI1084" s="14">
        <f>Таблица1[[#This Row],[Кадастровая стоимость, руб]]/Таблица1[[#This Row],[Действ. КС]]</f>
        <v>1.9174892877136931</v>
      </c>
      <c r="AJ1084" s="20" t="s">
        <v>3996</v>
      </c>
      <c r="AK1084" s="20" t="s">
        <v>3997</v>
      </c>
      <c r="AL1084" s="20" t="s">
        <v>3998</v>
      </c>
      <c r="AM1084" s="8" t="s">
        <v>3984</v>
      </c>
      <c r="AN1084" s="8" t="s">
        <v>4036</v>
      </c>
      <c r="AO1084" s="46" t="s">
        <v>4013</v>
      </c>
    </row>
    <row r="1085" spans="1:41" x14ac:dyDescent="0.25">
      <c r="A1085" s="1" t="s">
        <v>307</v>
      </c>
      <c r="B1085" s="1" t="s">
        <v>8</v>
      </c>
      <c r="C1085" s="1" t="s">
        <v>3981</v>
      </c>
      <c r="D1085" s="1" t="s">
        <v>1284</v>
      </c>
      <c r="E1085" s="16">
        <v>204002000000</v>
      </c>
      <c r="F1085" s="16" t="s">
        <v>1005</v>
      </c>
      <c r="G1085" s="8" t="s">
        <v>201</v>
      </c>
      <c r="H1085" s="1">
        <v>2</v>
      </c>
      <c r="I1085" s="1" t="s">
        <v>1351</v>
      </c>
      <c r="J1085" s="1">
        <v>202</v>
      </c>
      <c r="K1085" s="1" t="s">
        <v>1352</v>
      </c>
      <c r="L1085" s="1">
        <v>61001003000</v>
      </c>
      <c r="M1085" s="1" t="s">
        <v>1359</v>
      </c>
      <c r="N1085" s="8">
        <v>2018</v>
      </c>
      <c r="O1085" s="8">
        <v>175.9</v>
      </c>
      <c r="P1085" s="8" t="s">
        <v>4009</v>
      </c>
      <c r="Q10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5" s="8" t="s">
        <v>3916</v>
      </c>
      <c r="S1085" s="8" t="s">
        <v>1654</v>
      </c>
      <c r="T1085" s="8" t="s">
        <v>1382</v>
      </c>
      <c r="U1085" s="18"/>
      <c r="V1085" s="1" t="s">
        <v>2591</v>
      </c>
      <c r="W1085" s="8" t="s">
        <v>2607</v>
      </c>
      <c r="X1085" s="19" t="s">
        <v>2774</v>
      </c>
      <c r="AA1085" s="20">
        <v>3881145.55</v>
      </c>
      <c r="AB1085" s="12">
        <f t="shared" si="16"/>
        <v>26725.06</v>
      </c>
      <c r="AC1085" s="17">
        <f>ROUND(1.65586^(2*EXP(-((Таблица1[[#This Row],[Площадь, кв.м]]/200)^2))-1),4)</f>
        <v>0.96179999999999999</v>
      </c>
      <c r="AD10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085" s="21">
        <v>1</v>
      </c>
      <c r="AG10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25704.162700000001</v>
      </c>
      <c r="AH1085" s="34">
        <f>ROUND(Таблица1[[#This Row],[УПКС]]*Таблица1[[#This Row],[Площадь, кв.м]],2)</f>
        <v>4521362.22</v>
      </c>
      <c r="AI1085" s="14">
        <f>Таблица1[[#This Row],[Кадастровая стоимость, руб]]/Таблица1[[#This Row],[Действ. КС]]</f>
        <v>1.1649555941028802</v>
      </c>
      <c r="AJ1085" s="20" t="s">
        <v>3996</v>
      </c>
      <c r="AK1085" s="20" t="s">
        <v>3997</v>
      </c>
      <c r="AL1085" s="20" t="s">
        <v>3998</v>
      </c>
      <c r="AM1085" s="8" t="s">
        <v>3984</v>
      </c>
      <c r="AN1085" s="8" t="s">
        <v>4036</v>
      </c>
      <c r="AO1085" s="46" t="s">
        <v>4013</v>
      </c>
    </row>
    <row r="1086" spans="1:41" x14ac:dyDescent="0.25">
      <c r="A1086" s="1" t="s">
        <v>957</v>
      </c>
      <c r="B1086" s="1" t="s">
        <v>21</v>
      </c>
      <c r="C1086" s="1" t="s">
        <v>3981</v>
      </c>
      <c r="D1086" s="1" t="s">
        <v>1284</v>
      </c>
      <c r="E1086" s="16">
        <v>204002000000</v>
      </c>
      <c r="F1086" s="16" t="s">
        <v>1005</v>
      </c>
      <c r="G1086" s="8" t="s">
        <v>201</v>
      </c>
      <c r="H1086" s="1">
        <v>2</v>
      </c>
      <c r="I1086" s="1" t="s">
        <v>1351</v>
      </c>
      <c r="J1086" s="1">
        <v>202</v>
      </c>
      <c r="K1086" s="1" t="s">
        <v>1352</v>
      </c>
      <c r="L1086" s="1">
        <v>61001002001</v>
      </c>
      <c r="M1086" s="1" t="s">
        <v>1363</v>
      </c>
      <c r="N1086" s="8">
        <v>1979</v>
      </c>
      <c r="O1086" s="8">
        <v>118</v>
      </c>
      <c r="P1086" s="8" t="s">
        <v>4009</v>
      </c>
      <c r="Q10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6" s="8" t="s">
        <v>3916</v>
      </c>
      <c r="S1086" s="8" t="s">
        <v>2275</v>
      </c>
      <c r="T1086" s="8" t="s">
        <v>1382</v>
      </c>
      <c r="V1086" s="1" t="s">
        <v>2591</v>
      </c>
      <c r="W1086" s="8" t="s">
        <v>2607</v>
      </c>
      <c r="X1086" s="19" t="s">
        <v>2836</v>
      </c>
      <c r="AA1086" s="20">
        <v>850410.48</v>
      </c>
      <c r="AB1086" s="12">
        <f t="shared" si="16"/>
        <v>26725.06</v>
      </c>
      <c r="AC1086" s="17">
        <f>ROUND(1.65586^(2*EXP(-((Таблица1[[#This Row],[Площадь, кв.м]]/200)^2))-1),4)</f>
        <v>1.2310000000000001</v>
      </c>
      <c r="AD10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</v>
      </c>
      <c r="AF1086" s="21">
        <v>1</v>
      </c>
      <c r="AG10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19739.129300000001</v>
      </c>
      <c r="AH1086" s="34">
        <f>ROUND(Таблица1[[#This Row],[УПКС]]*Таблица1[[#This Row],[Площадь, кв.м]],2)</f>
        <v>2329217.2599999998</v>
      </c>
      <c r="AI1086" s="14">
        <f>Таблица1[[#This Row],[Кадастровая стоимость, руб]]/Таблица1[[#This Row],[Действ. КС]]</f>
        <v>2.7389329209583586</v>
      </c>
      <c r="AJ1086" s="20" t="s">
        <v>3996</v>
      </c>
      <c r="AK1086" s="20" t="s">
        <v>3997</v>
      </c>
      <c r="AL1086" s="20" t="s">
        <v>3998</v>
      </c>
      <c r="AM1086" s="8" t="s">
        <v>3984</v>
      </c>
      <c r="AN1086" s="8" t="s">
        <v>4036</v>
      </c>
      <c r="AO1086" s="46" t="s">
        <v>4013</v>
      </c>
    </row>
    <row r="1087" spans="1:41" x14ac:dyDescent="0.25">
      <c r="A1087" s="1" t="s">
        <v>872</v>
      </c>
      <c r="B1087" s="1" t="s">
        <v>21</v>
      </c>
      <c r="C1087" s="1" t="s">
        <v>3981</v>
      </c>
      <c r="D1087" s="1" t="s">
        <v>1284</v>
      </c>
      <c r="E1087" s="16">
        <v>204002000000</v>
      </c>
      <c r="F1087" s="16" t="s">
        <v>1005</v>
      </c>
      <c r="G1087" s="8" t="s">
        <v>201</v>
      </c>
      <c r="H1087" s="1">
        <v>2</v>
      </c>
      <c r="I1087" s="1" t="s">
        <v>1351</v>
      </c>
      <c r="J1087" s="1">
        <v>202</v>
      </c>
      <c r="K1087" s="1" t="s">
        <v>1352</v>
      </c>
      <c r="L1087" s="1">
        <v>61001002001</v>
      </c>
      <c r="M1087" s="1" t="s">
        <v>1363</v>
      </c>
      <c r="N1087" s="8">
        <v>2008</v>
      </c>
      <c r="O1087" s="8">
        <v>92.7</v>
      </c>
      <c r="P1087" s="8" t="s">
        <v>4009</v>
      </c>
      <c r="Q10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7" s="8" t="s">
        <v>3916</v>
      </c>
      <c r="S1087" s="8" t="s">
        <v>2192</v>
      </c>
      <c r="T1087" s="8" t="s">
        <v>1382</v>
      </c>
      <c r="V1087" s="1" t="s">
        <v>2591</v>
      </c>
      <c r="W1087" s="8" t="s">
        <v>2607</v>
      </c>
      <c r="X1087" s="19" t="s">
        <v>2720</v>
      </c>
      <c r="Y1087" s="8" t="s">
        <v>2586</v>
      </c>
      <c r="Z1087" s="8" t="s">
        <v>2936</v>
      </c>
      <c r="AA1087" s="20">
        <v>2003829.73</v>
      </c>
      <c r="AB1087" s="12">
        <f t="shared" si="16"/>
        <v>26725.06</v>
      </c>
      <c r="AC1087" s="17">
        <f>ROUND(1.65586^(2*EXP(-((Таблица1[[#This Row],[Площадь, кв.м]]/200)^2))-1),4)</f>
        <v>1.3625</v>
      </c>
      <c r="AD10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087" s="21">
        <v>1</v>
      </c>
      <c r="AG10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35684.636400000003</v>
      </c>
      <c r="AH1087" s="34">
        <f>ROUND(Таблица1[[#This Row],[УПКС]]*Таблица1[[#This Row],[Площадь, кв.м]],2)</f>
        <v>3307965.79</v>
      </c>
      <c r="AI1087" s="14">
        <f>Таблица1[[#This Row],[Кадастровая стоимость, руб]]/Таблица1[[#This Row],[Действ. КС]]</f>
        <v>1.6508217941251926</v>
      </c>
      <c r="AJ1087" s="20" t="s">
        <v>3996</v>
      </c>
      <c r="AK1087" s="20" t="s">
        <v>3997</v>
      </c>
      <c r="AL1087" s="20" t="s">
        <v>3998</v>
      </c>
      <c r="AM1087" s="8" t="s">
        <v>3984</v>
      </c>
      <c r="AN1087" s="8" t="s">
        <v>4036</v>
      </c>
      <c r="AO1087" s="46" t="s">
        <v>4013</v>
      </c>
    </row>
    <row r="1088" spans="1:41" x14ac:dyDescent="0.25">
      <c r="A1088" s="1" t="s">
        <v>71</v>
      </c>
      <c r="B1088" s="1" t="s">
        <v>17</v>
      </c>
      <c r="C1088" s="1" t="s">
        <v>3981</v>
      </c>
      <c r="D1088" s="1" t="s">
        <v>1284</v>
      </c>
      <c r="E1088" s="16">
        <v>204002000000</v>
      </c>
      <c r="F1088" s="16" t="s">
        <v>1005</v>
      </c>
      <c r="G1088" s="8" t="s">
        <v>1338</v>
      </c>
      <c r="H1088" s="1">
        <v>2</v>
      </c>
      <c r="I1088" s="1" t="s">
        <v>1349</v>
      </c>
      <c r="J1088" s="1">
        <v>201</v>
      </c>
      <c r="K1088" s="1" t="s">
        <v>1350</v>
      </c>
      <c r="L1088" s="1">
        <v>61001002001</v>
      </c>
      <c r="M1088" s="1" t="s">
        <v>1363</v>
      </c>
      <c r="N1088" s="8">
        <v>1959</v>
      </c>
      <c r="O1088" s="8">
        <v>66.5</v>
      </c>
      <c r="P1088" s="8" t="s">
        <v>4009</v>
      </c>
      <c r="Q10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8" s="8" t="s">
        <v>3916</v>
      </c>
      <c r="S1088" s="8" t="s">
        <v>1437</v>
      </c>
      <c r="T1088" s="8" t="s">
        <v>1382</v>
      </c>
      <c r="V1088" s="1" t="s">
        <v>2591</v>
      </c>
      <c r="W1088" s="8" t="s">
        <v>2607</v>
      </c>
      <c r="X1088" s="19" t="s">
        <v>2720</v>
      </c>
      <c r="AA1088" s="20">
        <v>484732.65</v>
      </c>
      <c r="AB1088" s="12">
        <f t="shared" si="16"/>
        <v>26725.06</v>
      </c>
      <c r="AC1088" s="17">
        <f>ROUND(1.65586^(2*EXP(-((Таблица1[[#This Row],[Площадь, кв.м]]/200)^2))-1),4)</f>
        <v>1.49</v>
      </c>
      <c r="AD10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088" s="21">
        <v>1</v>
      </c>
      <c r="AG10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13937.1188</v>
      </c>
      <c r="AH1088" s="34">
        <f>ROUND(Таблица1[[#This Row],[УПКС]]*Таблица1[[#This Row],[Площадь, кв.м]],2)</f>
        <v>926818.4</v>
      </c>
      <c r="AI1088" s="14">
        <f>Таблица1[[#This Row],[Кадастровая стоимость, руб]]/Таблица1[[#This Row],[Действ. КС]]</f>
        <v>1.9120197494433271</v>
      </c>
      <c r="AJ1088" s="20" t="s">
        <v>3996</v>
      </c>
      <c r="AK1088" s="20" t="s">
        <v>3997</v>
      </c>
      <c r="AL1088" s="20" t="s">
        <v>3998</v>
      </c>
      <c r="AM1088" s="8" t="s">
        <v>3984</v>
      </c>
      <c r="AN1088" s="8" t="s">
        <v>4036</v>
      </c>
      <c r="AO1088" s="46" t="s">
        <v>4013</v>
      </c>
    </row>
    <row r="1089" spans="1:41" x14ac:dyDescent="0.25">
      <c r="A1089" s="1" t="s">
        <v>792</v>
      </c>
      <c r="B1089" s="1" t="s">
        <v>21</v>
      </c>
      <c r="C1089" s="1" t="s">
        <v>3981</v>
      </c>
      <c r="D1089" s="1" t="s">
        <v>1284</v>
      </c>
      <c r="E1089" s="16">
        <v>204002000000</v>
      </c>
      <c r="F1089" s="16" t="s">
        <v>1005</v>
      </c>
      <c r="G1089" s="8" t="s">
        <v>201</v>
      </c>
      <c r="H1089" s="1">
        <v>2</v>
      </c>
      <c r="I1089" s="1" t="s">
        <v>1351</v>
      </c>
      <c r="J1089" s="1">
        <v>202</v>
      </c>
      <c r="K1089" s="1" t="s">
        <v>1352</v>
      </c>
      <c r="L1089" s="1">
        <v>61001002001</v>
      </c>
      <c r="M1089" s="1" t="s">
        <v>1363</v>
      </c>
      <c r="N1089" s="8">
        <v>1959</v>
      </c>
      <c r="O1089" s="8">
        <v>77.599999999999994</v>
      </c>
      <c r="P1089" s="8" t="s">
        <v>4009</v>
      </c>
      <c r="Q10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89" s="8" t="s">
        <v>3916</v>
      </c>
      <c r="S1089" s="8" t="s">
        <v>2119</v>
      </c>
      <c r="T1089" s="8" t="s">
        <v>1382</v>
      </c>
      <c r="V1089" s="1" t="s">
        <v>2591</v>
      </c>
      <c r="W1089" s="8" t="s">
        <v>2607</v>
      </c>
      <c r="X1089" s="19" t="s">
        <v>2719</v>
      </c>
      <c r="AA1089" s="20">
        <v>565642.91</v>
      </c>
      <c r="AB1089" s="12">
        <f t="shared" si="16"/>
        <v>26725.06</v>
      </c>
      <c r="AC1089" s="17">
        <f>ROUND(1.65586^(2*EXP(-((Таблица1[[#This Row],[Площадь, кв.м]]/200)^2))-1),4)</f>
        <v>1.4380999999999999</v>
      </c>
      <c r="AD10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0.35</v>
      </c>
      <c r="AF1089" s="21">
        <v>1</v>
      </c>
      <c r="AG10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13451.658100000001</v>
      </c>
      <c r="AH1089" s="34">
        <f>ROUND(Таблица1[[#This Row],[УПКС]]*Таблица1[[#This Row],[Площадь, кв.м]],2)</f>
        <v>1043848.67</v>
      </c>
      <c r="AI1089" s="14">
        <f>Таблица1[[#This Row],[Кадастровая стоимость, руб]]/Таблица1[[#This Row],[Действ. КС]]</f>
        <v>1.8454198780640598</v>
      </c>
      <c r="AJ1089" s="20" t="s">
        <v>3996</v>
      </c>
      <c r="AK1089" s="20" t="s">
        <v>3997</v>
      </c>
      <c r="AL1089" s="20" t="s">
        <v>3998</v>
      </c>
      <c r="AM1089" s="8" t="s">
        <v>3984</v>
      </c>
      <c r="AN1089" s="8" t="s">
        <v>4036</v>
      </c>
      <c r="AO1089" s="46" t="s">
        <v>4013</v>
      </c>
    </row>
    <row r="1090" spans="1:41" x14ac:dyDescent="0.25">
      <c r="A1090" s="1" t="s">
        <v>841</v>
      </c>
      <c r="B1090" s="1" t="s">
        <v>56</v>
      </c>
      <c r="C1090" s="1" t="s">
        <v>3981</v>
      </c>
      <c r="D1090" s="1" t="s">
        <v>1284</v>
      </c>
      <c r="E1090" s="16">
        <v>204002000000</v>
      </c>
      <c r="F1090" s="16" t="s">
        <v>1005</v>
      </c>
      <c r="G1090" s="8" t="s">
        <v>201</v>
      </c>
      <c r="H1090" s="1">
        <v>2</v>
      </c>
      <c r="I1090" s="1" t="s">
        <v>1351</v>
      </c>
      <c r="J1090" s="1">
        <v>202</v>
      </c>
      <c r="K1090" s="1" t="s">
        <v>1352</v>
      </c>
      <c r="L1090" s="1">
        <v>61001002001</v>
      </c>
      <c r="M1090" s="1" t="s">
        <v>1363</v>
      </c>
      <c r="N1090" s="8">
        <v>1958</v>
      </c>
      <c r="O1090" s="8">
        <v>87.3</v>
      </c>
      <c r="P1090" s="8" t="s">
        <v>4009</v>
      </c>
      <c r="Q10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0" s="8" t="s">
        <v>3916</v>
      </c>
      <c r="S1090" s="8" t="s">
        <v>2162</v>
      </c>
      <c r="T1090" s="8" t="s">
        <v>1382</v>
      </c>
      <c r="V1090" s="1" t="s">
        <v>2591</v>
      </c>
      <c r="W1090" s="8" t="s">
        <v>2607</v>
      </c>
      <c r="X1090" s="19" t="s">
        <v>2736</v>
      </c>
      <c r="AA1090" s="20">
        <v>636348.27</v>
      </c>
      <c r="AB1090" s="12">
        <f t="shared" si="16"/>
        <v>26725.06</v>
      </c>
      <c r="AC1090" s="17">
        <f>ROUND(1.65586^(2*EXP(-((Таблица1[[#This Row],[Площадь, кв.м]]/200)^2))-1),4)</f>
        <v>1.3900999999999999</v>
      </c>
      <c r="AD10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90" s="21">
        <v>1</v>
      </c>
      <c r="AG10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12631.172</v>
      </c>
      <c r="AH1090" s="34">
        <f>ROUND(Таблица1[[#This Row],[УПКС]]*Таблица1[[#This Row],[Площадь, кв.м]],2)</f>
        <v>1102701.32</v>
      </c>
      <c r="AI1090" s="14">
        <f>Таблица1[[#This Row],[Кадастровая стоимость, руб]]/Таблица1[[#This Row],[Действ. КС]]</f>
        <v>1.732858203574593</v>
      </c>
      <c r="AJ1090" s="20" t="s">
        <v>3996</v>
      </c>
      <c r="AK1090" s="20" t="s">
        <v>3997</v>
      </c>
      <c r="AL1090" s="20" t="s">
        <v>3998</v>
      </c>
      <c r="AM1090" s="8" t="s">
        <v>3984</v>
      </c>
      <c r="AN1090" s="8" t="s">
        <v>4036</v>
      </c>
      <c r="AO1090" s="46" t="s">
        <v>4013</v>
      </c>
    </row>
    <row r="1091" spans="1:41" x14ac:dyDescent="0.25">
      <c r="A1091" s="1" t="s">
        <v>339</v>
      </c>
      <c r="B1091" s="1" t="s">
        <v>21</v>
      </c>
      <c r="C1091" s="1" t="s">
        <v>3981</v>
      </c>
      <c r="D1091" s="1" t="s">
        <v>1284</v>
      </c>
      <c r="E1091" s="16">
        <v>204002000000</v>
      </c>
      <c r="F1091" s="16" t="s">
        <v>1005</v>
      </c>
      <c r="G1091" s="8" t="s">
        <v>201</v>
      </c>
      <c r="H1091" s="1">
        <v>2</v>
      </c>
      <c r="I1091" s="1" t="s">
        <v>1351</v>
      </c>
      <c r="J1091" s="1">
        <v>202</v>
      </c>
      <c r="K1091" s="1" t="s">
        <v>1352</v>
      </c>
      <c r="L1091" s="1">
        <v>61001006003</v>
      </c>
      <c r="M1091" s="1" t="s">
        <v>1361</v>
      </c>
      <c r="N1091" s="8">
        <v>2008</v>
      </c>
      <c r="O1091" s="8">
        <v>199.7</v>
      </c>
      <c r="P1091" s="8" t="s">
        <v>4009</v>
      </c>
      <c r="Q10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1" s="8" t="s">
        <v>3916</v>
      </c>
      <c r="S1091" s="8" t="s">
        <v>1685</v>
      </c>
      <c r="T1091" s="8" t="s">
        <v>1382</v>
      </c>
      <c r="V1091" s="1" t="s">
        <v>2591</v>
      </c>
      <c r="W1091" s="8" t="s">
        <v>2607</v>
      </c>
      <c r="X1091" s="19" t="s">
        <v>2742</v>
      </c>
      <c r="AA1091" s="20">
        <v>10491355.5</v>
      </c>
      <c r="AB1091" s="12">
        <f t="shared" ref="AB1091:AB1154" si="17">26725.06</f>
        <v>26725.06</v>
      </c>
      <c r="AC1091" s="17">
        <f>ROUND(1.65586^(2*EXP(-((Таблица1[[#This Row],[Площадь, кв.м]]/200)^2))-1),4)</f>
        <v>0.87619999999999998</v>
      </c>
      <c r="AD10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091" s="21">
        <v>1</v>
      </c>
      <c r="AG10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22948.167600000001</v>
      </c>
      <c r="AH1091" s="34">
        <f>ROUND(Таблица1[[#This Row],[УПКС]]*Таблица1[[#This Row],[Площадь, кв.м]],2)</f>
        <v>4582749.07</v>
      </c>
      <c r="AI1091" s="14">
        <f>Таблица1[[#This Row],[Кадастровая стоимость, руб]]/Таблица1[[#This Row],[Действ. КС]]</f>
        <v>0.43681191338907543</v>
      </c>
      <c r="AJ1091" s="20" t="s">
        <v>3996</v>
      </c>
      <c r="AK1091" s="20" t="s">
        <v>3997</v>
      </c>
      <c r="AL1091" s="20" t="s">
        <v>3998</v>
      </c>
      <c r="AM1091" s="8" t="s">
        <v>3984</v>
      </c>
      <c r="AN1091" s="8" t="s">
        <v>4036</v>
      </c>
      <c r="AO1091" s="46" t="s">
        <v>4013</v>
      </c>
    </row>
    <row r="1092" spans="1:41" x14ac:dyDescent="0.25">
      <c r="A1092" s="1" t="s">
        <v>617</v>
      </c>
      <c r="B1092" s="1" t="s">
        <v>17</v>
      </c>
      <c r="C1092" s="1" t="s">
        <v>3981</v>
      </c>
      <c r="D1092" s="1" t="s">
        <v>1284</v>
      </c>
      <c r="E1092" s="16">
        <v>204002000000</v>
      </c>
      <c r="F1092" s="16" t="s">
        <v>1005</v>
      </c>
      <c r="G1092" s="8" t="s">
        <v>201</v>
      </c>
      <c r="H1092" s="1">
        <v>2</v>
      </c>
      <c r="I1092" s="1" t="s">
        <v>1351</v>
      </c>
      <c r="J1092" s="1">
        <v>202</v>
      </c>
      <c r="K1092" s="1" t="s">
        <v>1352</v>
      </c>
      <c r="L1092" s="1">
        <v>61001002001</v>
      </c>
      <c r="M1092" s="1" t="s">
        <v>1363</v>
      </c>
      <c r="N1092" s="8">
        <v>1983</v>
      </c>
      <c r="O1092" s="8">
        <v>54.1</v>
      </c>
      <c r="P1092" s="8" t="s">
        <v>4009</v>
      </c>
      <c r="Q10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2" s="8" t="s">
        <v>3916</v>
      </c>
      <c r="S1092" s="8" t="s">
        <v>1952</v>
      </c>
      <c r="T1092" s="8" t="s">
        <v>1382</v>
      </c>
      <c r="V1092" s="1" t="s">
        <v>2591</v>
      </c>
      <c r="W1092" s="8" t="s">
        <v>2607</v>
      </c>
      <c r="X1092" s="19" t="s">
        <v>2790</v>
      </c>
      <c r="AA1092" s="20">
        <v>453271.74</v>
      </c>
      <c r="AB1092" s="12">
        <f t="shared" si="17"/>
        <v>26725.06</v>
      </c>
      <c r="AC1092" s="17">
        <f>ROUND(1.65586^(2*EXP(-((Таблица1[[#This Row],[Площадь, кв.м]]/200)^2))-1),4)</f>
        <v>1.5421</v>
      </c>
      <c r="AD10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0.68</v>
      </c>
      <c r="AF1092" s="21">
        <v>1</v>
      </c>
      <c r="AG10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28024.646199999999</v>
      </c>
      <c r="AH1092" s="34">
        <f>ROUND(Таблица1[[#This Row],[УПКС]]*Таблица1[[#This Row],[Площадь, кв.м]],2)</f>
        <v>1516133.36</v>
      </c>
      <c r="AI1092" s="14">
        <f>Таблица1[[#This Row],[Кадастровая стоимость, руб]]/Таблица1[[#This Row],[Действ. КС]]</f>
        <v>3.344866282640961</v>
      </c>
      <c r="AJ1092" s="20" t="s">
        <v>3996</v>
      </c>
      <c r="AK1092" s="20" t="s">
        <v>3997</v>
      </c>
      <c r="AL1092" s="20" t="s">
        <v>3998</v>
      </c>
      <c r="AM1092" s="8" t="s">
        <v>3984</v>
      </c>
      <c r="AN1092" s="8" t="s">
        <v>4036</v>
      </c>
      <c r="AO1092" s="46" t="s">
        <v>4013</v>
      </c>
    </row>
    <row r="1093" spans="1:41" x14ac:dyDescent="0.25">
      <c r="A1093" s="1" t="s">
        <v>545</v>
      </c>
      <c r="B1093" s="1" t="s">
        <v>17</v>
      </c>
      <c r="C1093" s="1" t="s">
        <v>3981</v>
      </c>
      <c r="D1093" s="1" t="s">
        <v>1284</v>
      </c>
      <c r="E1093" s="16">
        <v>204002000000</v>
      </c>
      <c r="F1093" s="16" t="s">
        <v>1005</v>
      </c>
      <c r="G1093" s="8" t="s">
        <v>201</v>
      </c>
      <c r="H1093" s="1">
        <v>2</v>
      </c>
      <c r="I1093" s="1" t="s">
        <v>1351</v>
      </c>
      <c r="J1093" s="1">
        <v>202</v>
      </c>
      <c r="K1093" s="1" t="s">
        <v>1352</v>
      </c>
      <c r="L1093" s="1">
        <v>61001002001</v>
      </c>
      <c r="M1093" s="1" t="s">
        <v>1363</v>
      </c>
      <c r="N1093" s="8">
        <v>1957</v>
      </c>
      <c r="O1093" s="8">
        <v>42.9</v>
      </c>
      <c r="P1093" s="8" t="s">
        <v>4009</v>
      </c>
      <c r="Q10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3" s="8" t="s">
        <v>3916</v>
      </c>
      <c r="S1093" s="8" t="s">
        <v>1883</v>
      </c>
      <c r="T1093" s="8" t="s">
        <v>1382</v>
      </c>
      <c r="V1093" s="1" t="s">
        <v>2591</v>
      </c>
      <c r="W1093" s="8" t="s">
        <v>2607</v>
      </c>
      <c r="X1093" s="19" t="s">
        <v>2765</v>
      </c>
      <c r="AA1093" s="20">
        <v>359361.77</v>
      </c>
      <c r="AB1093" s="12">
        <f t="shared" si="17"/>
        <v>26725.06</v>
      </c>
      <c r="AC1093" s="17">
        <f>ROUND(1.65586^(2*EXP(-((Таблица1[[#This Row],[Площадь, кв.м]]/200)^2))-1),4)</f>
        <v>1.5824</v>
      </c>
      <c r="AD10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093" s="21">
        <v>1</v>
      </c>
      <c r="AG10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14378.509899999999</v>
      </c>
      <c r="AH1093" s="34">
        <f>ROUND(Таблица1[[#This Row],[УПКС]]*Таблица1[[#This Row],[Площадь, кв.м]],2)</f>
        <v>616838.06999999995</v>
      </c>
      <c r="AI1093" s="14">
        <f>Таблица1[[#This Row],[Кадастровая стоимость, руб]]/Таблица1[[#This Row],[Действ. КС]]</f>
        <v>1.7164821678165707</v>
      </c>
      <c r="AJ1093" s="20" t="s">
        <v>3996</v>
      </c>
      <c r="AK1093" s="20" t="s">
        <v>3997</v>
      </c>
      <c r="AL1093" s="20" t="s">
        <v>3998</v>
      </c>
      <c r="AM1093" s="8" t="s">
        <v>3984</v>
      </c>
      <c r="AN1093" s="8" t="s">
        <v>4036</v>
      </c>
      <c r="AO1093" s="46" t="s">
        <v>4013</v>
      </c>
    </row>
    <row r="1094" spans="1:41" x14ac:dyDescent="0.25">
      <c r="A1094" s="1" t="s">
        <v>70</v>
      </c>
      <c r="B1094" s="1" t="s">
        <v>19</v>
      </c>
      <c r="C1094" s="1" t="s">
        <v>3981</v>
      </c>
      <c r="D1094" s="1" t="s">
        <v>1295</v>
      </c>
      <c r="E1094" s="16">
        <v>204002000000</v>
      </c>
      <c r="F1094" s="16" t="s">
        <v>1005</v>
      </c>
      <c r="G1094" s="8" t="s">
        <v>1338</v>
      </c>
      <c r="H1094" s="1">
        <v>2</v>
      </c>
      <c r="I1094" s="1" t="s">
        <v>1349</v>
      </c>
      <c r="J1094" s="1">
        <v>201</v>
      </c>
      <c r="K1094" s="1" t="s">
        <v>1350</v>
      </c>
      <c r="L1094" s="1">
        <v>61001002001</v>
      </c>
      <c r="M1094" s="1" t="s">
        <v>1363</v>
      </c>
      <c r="N1094" s="8">
        <v>1932</v>
      </c>
      <c r="O1094" s="8">
        <v>66.3</v>
      </c>
      <c r="P1094" s="8" t="s">
        <v>4009</v>
      </c>
      <c r="Q10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4" s="8" t="s">
        <v>3917</v>
      </c>
      <c r="S1094" s="8" t="s">
        <v>1436</v>
      </c>
      <c r="T1094" s="8" t="s">
        <v>1382</v>
      </c>
      <c r="U1094" s="18"/>
      <c r="V1094" s="1" t="s">
        <v>2593</v>
      </c>
      <c r="W1094" s="8" t="s">
        <v>2610</v>
      </c>
      <c r="X1094" s="19" t="s">
        <v>2719</v>
      </c>
      <c r="AA1094" s="20">
        <v>483274.62</v>
      </c>
      <c r="AB1094" s="12">
        <f t="shared" si="17"/>
        <v>26725.06</v>
      </c>
      <c r="AC1094" s="17">
        <f>ROUND(1.65586^(2*EXP(-((Таблица1[[#This Row],[Площадь, кв.м]]/200)^2))-1),4)</f>
        <v>1.4908999999999999</v>
      </c>
      <c r="AD10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094" s="21">
        <v>1</v>
      </c>
      <c r="AG10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11953.3176</v>
      </c>
      <c r="AH1094" s="34">
        <f>ROUND(Таблица1[[#This Row],[УПКС]]*Таблица1[[#This Row],[Площадь, кв.м]],2)</f>
        <v>792504.96</v>
      </c>
      <c r="AI1094" s="14">
        <f>Таблица1[[#This Row],[Кадастровая стоимость, руб]]/Таблица1[[#This Row],[Действ. КС]]</f>
        <v>1.639864638453391</v>
      </c>
      <c r="AJ1094" s="20" t="s">
        <v>3996</v>
      </c>
      <c r="AK1094" s="20" t="s">
        <v>3997</v>
      </c>
      <c r="AL1094" s="20" t="s">
        <v>3998</v>
      </c>
      <c r="AM1094" s="8" t="s">
        <v>3984</v>
      </c>
      <c r="AN1094" s="8" t="s">
        <v>4036</v>
      </c>
      <c r="AO1094" s="46" t="s">
        <v>4013</v>
      </c>
    </row>
    <row r="1095" spans="1:41" x14ac:dyDescent="0.25">
      <c r="A1095" s="1" t="s">
        <v>646</v>
      </c>
      <c r="B1095" s="1" t="s">
        <v>21</v>
      </c>
      <c r="C1095" s="1" t="s">
        <v>3981</v>
      </c>
      <c r="D1095" s="1" t="s">
        <v>1295</v>
      </c>
      <c r="E1095" s="16">
        <v>204002000000</v>
      </c>
      <c r="F1095" s="16" t="s">
        <v>1005</v>
      </c>
      <c r="G1095" s="8" t="s">
        <v>201</v>
      </c>
      <c r="H1095" s="1">
        <v>2</v>
      </c>
      <c r="I1095" s="1" t="s">
        <v>1351</v>
      </c>
      <c r="J1095" s="1">
        <v>202</v>
      </c>
      <c r="K1095" s="1" t="s">
        <v>1352</v>
      </c>
      <c r="L1095" s="1">
        <v>61001002001</v>
      </c>
      <c r="M1095" s="1" t="s">
        <v>1363</v>
      </c>
      <c r="N1095" s="8">
        <v>2004</v>
      </c>
      <c r="O1095" s="8">
        <v>57.8</v>
      </c>
      <c r="P1095" s="8" t="s">
        <v>4009</v>
      </c>
      <c r="Q10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5" s="8" t="s">
        <v>3917</v>
      </c>
      <c r="S1095" s="8" t="s">
        <v>1980</v>
      </c>
      <c r="T1095" s="8" t="s">
        <v>1382</v>
      </c>
      <c r="V1095" s="1" t="s">
        <v>2593</v>
      </c>
      <c r="W1095" s="8" t="s">
        <v>2610</v>
      </c>
      <c r="X1095" s="19" t="s">
        <v>2696</v>
      </c>
      <c r="AA1095" s="20">
        <v>1291391.56</v>
      </c>
      <c r="AB1095" s="12">
        <f t="shared" si="17"/>
        <v>26725.06</v>
      </c>
      <c r="AC1095" s="17">
        <f>ROUND(1.65586^(2*EXP(-((Таблица1[[#This Row],[Площадь, кв.м]]/200)^2))-1),4)</f>
        <v>1.5273000000000001</v>
      </c>
      <c r="AD10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1095" s="21">
        <v>1</v>
      </c>
      <c r="AG10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39184.496800000001</v>
      </c>
      <c r="AH1095" s="34">
        <f>ROUND(Таблица1[[#This Row],[УПКС]]*Таблица1[[#This Row],[Площадь, кв.м]],2)</f>
        <v>2264863.92</v>
      </c>
      <c r="AI1095" s="14">
        <f>Таблица1[[#This Row],[Кадастровая стоимость, руб]]/Таблица1[[#This Row],[Действ. КС]]</f>
        <v>1.7538165728758517</v>
      </c>
      <c r="AJ1095" s="20" t="s">
        <v>3996</v>
      </c>
      <c r="AK1095" s="20" t="s">
        <v>3997</v>
      </c>
      <c r="AL1095" s="20" t="s">
        <v>3998</v>
      </c>
      <c r="AM1095" s="8" t="s">
        <v>3984</v>
      </c>
      <c r="AN1095" s="8" t="s">
        <v>4036</v>
      </c>
      <c r="AO1095" s="46" t="s">
        <v>4013</v>
      </c>
    </row>
    <row r="1096" spans="1:41" x14ac:dyDescent="0.25">
      <c r="A1096" s="1" t="s">
        <v>1108</v>
      </c>
      <c r="B1096" s="1" t="s">
        <v>17</v>
      </c>
      <c r="C1096" s="1" t="s">
        <v>3981</v>
      </c>
      <c r="D1096" s="1" t="s">
        <v>1295</v>
      </c>
      <c r="E1096" s="16">
        <v>204002000000</v>
      </c>
      <c r="F1096" s="16" t="s">
        <v>1005</v>
      </c>
      <c r="G1096" s="8" t="s">
        <v>201</v>
      </c>
      <c r="H1096" s="1">
        <v>2</v>
      </c>
      <c r="I1096" s="1" t="s">
        <v>1351</v>
      </c>
      <c r="J1096" s="1">
        <v>202</v>
      </c>
      <c r="K1096" s="1" t="s">
        <v>1352</v>
      </c>
      <c r="L1096" s="1">
        <v>61001002002</v>
      </c>
      <c r="M1096" s="1" t="s">
        <v>1365</v>
      </c>
      <c r="N1096" s="8">
        <v>1956</v>
      </c>
      <c r="O1096" s="8">
        <v>38.1</v>
      </c>
      <c r="P1096" s="8" t="s">
        <v>4009</v>
      </c>
      <c r="Q10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6" s="8" t="s">
        <v>3917</v>
      </c>
      <c r="S1096" s="8" t="s">
        <v>2419</v>
      </c>
      <c r="T1096" s="8" t="s">
        <v>1382</v>
      </c>
      <c r="V1096" s="1" t="s">
        <v>2593</v>
      </c>
      <c r="W1096" s="8" t="s">
        <v>2610</v>
      </c>
      <c r="X1096" s="19" t="s">
        <v>2723</v>
      </c>
      <c r="AA1096" s="20">
        <v>198341.42</v>
      </c>
      <c r="AB1096" s="12">
        <f t="shared" si="17"/>
        <v>26725.06</v>
      </c>
      <c r="AC1096" s="17">
        <f>ROUND(1.65586^(2*EXP(-((Таблица1[[#This Row],[Площадь, кв.м]]/200)^2))-1),4)</f>
        <v>1.5973999999999999</v>
      </c>
      <c r="AD10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096" s="21">
        <v>1</v>
      </c>
      <c r="AG10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14087.901599999999</v>
      </c>
      <c r="AH1096" s="34">
        <f>ROUND(Таблица1[[#This Row],[УПКС]]*Таблица1[[#This Row],[Площадь, кв.м]],2)</f>
        <v>536749.05000000005</v>
      </c>
      <c r="AI1096" s="14">
        <f>Таблица1[[#This Row],[Кадастровая стоимость, руб]]/Таблица1[[#This Row],[Действ. КС]]</f>
        <v>2.7061873914182928</v>
      </c>
      <c r="AJ1096" s="20" t="s">
        <v>3996</v>
      </c>
      <c r="AK1096" s="20" t="s">
        <v>3997</v>
      </c>
      <c r="AL1096" s="20" t="s">
        <v>3998</v>
      </c>
      <c r="AM1096" s="8" t="s">
        <v>3984</v>
      </c>
      <c r="AN1096" s="8" t="s">
        <v>4036</v>
      </c>
      <c r="AO1096" s="46" t="s">
        <v>4013</v>
      </c>
    </row>
    <row r="1097" spans="1:41" x14ac:dyDescent="0.25">
      <c r="A1097" s="1" t="s">
        <v>197</v>
      </c>
      <c r="B1097" s="1" t="s">
        <v>198</v>
      </c>
      <c r="C1097" s="1" t="s">
        <v>3981</v>
      </c>
      <c r="D1097" s="1" t="s">
        <v>1295</v>
      </c>
      <c r="E1097" s="16">
        <v>204002000000</v>
      </c>
      <c r="F1097" s="16" t="s">
        <v>1005</v>
      </c>
      <c r="G1097" s="8" t="s">
        <v>201</v>
      </c>
      <c r="H1097" s="1">
        <v>2</v>
      </c>
      <c r="I1097" s="1" t="s">
        <v>1351</v>
      </c>
      <c r="J1097" s="1">
        <v>202</v>
      </c>
      <c r="K1097" s="1" t="s">
        <v>1352</v>
      </c>
      <c r="L1097" s="1">
        <v>61001003000</v>
      </c>
      <c r="M1097" s="1" t="s">
        <v>1359</v>
      </c>
      <c r="N1097" s="8">
        <v>1956</v>
      </c>
      <c r="O1097" s="8">
        <v>117.6</v>
      </c>
      <c r="P1097" s="8" t="s">
        <v>4009</v>
      </c>
      <c r="Q10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7" s="8" t="s">
        <v>3917</v>
      </c>
      <c r="S1097" s="8" t="s">
        <v>1552</v>
      </c>
      <c r="T1097" s="8" t="s">
        <v>1382</v>
      </c>
      <c r="V1097" s="1" t="s">
        <v>2593</v>
      </c>
      <c r="W1097" s="8" t="s">
        <v>2610</v>
      </c>
      <c r="X1097" s="19" t="s">
        <v>2746</v>
      </c>
      <c r="AA1097" s="20">
        <v>985103.45</v>
      </c>
      <c r="AB1097" s="12">
        <f t="shared" si="17"/>
        <v>26725.06</v>
      </c>
      <c r="AC1097" s="17">
        <f>ROUND(1.65586^(2*EXP(-((Таблица1[[#This Row],[Площадь, кв.м]]/200)^2))-1),4)</f>
        <v>1.2330000000000001</v>
      </c>
      <c r="AD10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097" s="21">
        <v>1</v>
      </c>
      <c r="AG10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10874.1597</v>
      </c>
      <c r="AH1097" s="34">
        <f>ROUND(Таблица1[[#This Row],[УПКС]]*Таблица1[[#This Row],[Площадь, кв.м]],2)</f>
        <v>1278801.18</v>
      </c>
      <c r="AI1097" s="14">
        <f>Таблица1[[#This Row],[Кадастровая стоимость, руб]]/Таблица1[[#This Row],[Действ. КС]]</f>
        <v>1.2981389721049095</v>
      </c>
      <c r="AJ1097" s="20" t="s">
        <v>3996</v>
      </c>
      <c r="AK1097" s="20" t="s">
        <v>3997</v>
      </c>
      <c r="AL1097" s="20" t="s">
        <v>3998</v>
      </c>
      <c r="AM1097" s="8" t="s">
        <v>3984</v>
      </c>
      <c r="AN1097" s="8" t="s">
        <v>4036</v>
      </c>
      <c r="AO1097" s="46" t="s">
        <v>4013</v>
      </c>
    </row>
    <row r="1098" spans="1:41" x14ac:dyDescent="0.25">
      <c r="A1098" s="1" t="s">
        <v>1123</v>
      </c>
      <c r="B1098" s="1" t="s">
        <v>56</v>
      </c>
      <c r="C1098" s="1" t="s">
        <v>3981</v>
      </c>
      <c r="D1098" s="1" t="s">
        <v>1295</v>
      </c>
      <c r="E1098" s="16">
        <v>204002000000</v>
      </c>
      <c r="F1098" s="16" t="s">
        <v>1005</v>
      </c>
      <c r="G1098" s="8" t="s">
        <v>201</v>
      </c>
      <c r="H1098" s="1">
        <v>2</v>
      </c>
      <c r="I1098" s="1" t="s">
        <v>1351</v>
      </c>
      <c r="J1098" s="1">
        <v>202</v>
      </c>
      <c r="K1098" s="1" t="s">
        <v>1352</v>
      </c>
      <c r="L1098" s="1">
        <v>61001002002</v>
      </c>
      <c r="M1098" s="1" t="s">
        <v>1365</v>
      </c>
      <c r="N1098" s="8">
        <v>1955</v>
      </c>
      <c r="O1098" s="8">
        <v>70.8</v>
      </c>
      <c r="P1098" s="8" t="s">
        <v>4009</v>
      </c>
      <c r="Q10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8" s="8" t="s">
        <v>3917</v>
      </c>
      <c r="S1098" s="8" t="s">
        <v>2432</v>
      </c>
      <c r="T1098" s="8" t="s">
        <v>1382</v>
      </c>
      <c r="V1098" s="1" t="s">
        <v>2593</v>
      </c>
      <c r="W1098" s="8" t="s">
        <v>2610</v>
      </c>
      <c r="X1098" s="19" t="s">
        <v>2722</v>
      </c>
      <c r="AA1098" s="20">
        <v>2602269.58</v>
      </c>
      <c r="AB1098" s="12">
        <f t="shared" si="17"/>
        <v>26725.06</v>
      </c>
      <c r="AC1098" s="17">
        <f>ROUND(1.65586^(2*EXP(-((Таблица1[[#This Row],[Площадь, кв.м]]/200)^2))-1),4)</f>
        <v>1.4703999999999999</v>
      </c>
      <c r="AD10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098" s="21">
        <v>1</v>
      </c>
      <c r="AG10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12967.854300000001</v>
      </c>
      <c r="AH1098" s="34">
        <f>ROUND(Таблица1[[#This Row],[УПКС]]*Таблица1[[#This Row],[Площадь, кв.м]],2)</f>
        <v>918124.08</v>
      </c>
      <c r="AI1098" s="14">
        <f>Таблица1[[#This Row],[Кадастровая стоимость, руб]]/Таблица1[[#This Row],[Действ. КС]]</f>
        <v>0.35281666705722314</v>
      </c>
      <c r="AJ1098" s="20" t="s">
        <v>3996</v>
      </c>
      <c r="AK1098" s="20" t="s">
        <v>3997</v>
      </c>
      <c r="AL1098" s="20" t="s">
        <v>3998</v>
      </c>
      <c r="AM1098" s="8" t="s">
        <v>3984</v>
      </c>
      <c r="AN1098" s="8" t="s">
        <v>4036</v>
      </c>
      <c r="AO1098" s="46" t="s">
        <v>4013</v>
      </c>
    </row>
    <row r="1099" spans="1:41" x14ac:dyDescent="0.25">
      <c r="A1099" s="1" t="s">
        <v>1102</v>
      </c>
      <c r="B1099" s="1" t="s">
        <v>17</v>
      </c>
      <c r="C1099" s="1" t="s">
        <v>3981</v>
      </c>
      <c r="D1099" s="1" t="s">
        <v>1295</v>
      </c>
      <c r="E1099" s="16">
        <v>204002000000</v>
      </c>
      <c r="F1099" s="16" t="s">
        <v>1005</v>
      </c>
      <c r="G1099" s="8" t="s">
        <v>201</v>
      </c>
      <c r="H1099" s="1">
        <v>2</v>
      </c>
      <c r="I1099" s="1" t="s">
        <v>1351</v>
      </c>
      <c r="J1099" s="1">
        <v>202</v>
      </c>
      <c r="K1099" s="1" t="s">
        <v>1352</v>
      </c>
      <c r="L1099" s="1">
        <v>61001002002</v>
      </c>
      <c r="M1099" s="1" t="s">
        <v>1365</v>
      </c>
      <c r="N1099" s="8">
        <v>1953</v>
      </c>
      <c r="O1099" s="8">
        <v>30.6</v>
      </c>
      <c r="P1099" s="8" t="s">
        <v>4009</v>
      </c>
      <c r="Q10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099" s="8" t="s">
        <v>3917</v>
      </c>
      <c r="S1099" s="8" t="s">
        <v>2413</v>
      </c>
      <c r="T1099" s="8" t="s">
        <v>1382</v>
      </c>
      <c r="U1099" s="18"/>
      <c r="V1099" s="1" t="s">
        <v>2593</v>
      </c>
      <c r="W1099" s="8" t="s">
        <v>2610</v>
      </c>
      <c r="X1099" s="19" t="s">
        <v>2706</v>
      </c>
      <c r="AA1099" s="20">
        <v>159266</v>
      </c>
      <c r="AB1099" s="12">
        <f t="shared" si="17"/>
        <v>26725.06</v>
      </c>
      <c r="AC1099" s="17">
        <f>ROUND(1.65586^(2*EXP(-((Таблица1[[#This Row],[Площадь, кв.м]]/200)^2))-1),4)</f>
        <v>1.6176999999999999</v>
      </c>
      <c r="AD10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0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099" s="21">
        <v>1</v>
      </c>
      <c r="AG10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14266.9328</v>
      </c>
      <c r="AH1099" s="34">
        <f>ROUND(Таблица1[[#This Row],[УПКС]]*Таблица1[[#This Row],[Площадь, кв.м]],2)</f>
        <v>436568.14</v>
      </c>
      <c r="AI1099" s="14">
        <f>Таблица1[[#This Row],[Кадастровая стоимость, руб]]/Таблица1[[#This Row],[Действ. КС]]</f>
        <v>2.7411257895596046</v>
      </c>
      <c r="AJ1099" s="20" t="s">
        <v>3996</v>
      </c>
      <c r="AK1099" s="20" t="s">
        <v>3997</v>
      </c>
      <c r="AL1099" s="20" t="s">
        <v>3998</v>
      </c>
      <c r="AM1099" s="8" t="s">
        <v>3984</v>
      </c>
      <c r="AN1099" s="8" t="s">
        <v>4036</v>
      </c>
      <c r="AO1099" s="46" t="s">
        <v>4013</v>
      </c>
    </row>
    <row r="1100" spans="1:41" x14ac:dyDescent="0.25">
      <c r="A1100" s="1" t="s">
        <v>351</v>
      </c>
      <c r="B1100" s="1" t="s">
        <v>21</v>
      </c>
      <c r="C1100" s="1" t="s">
        <v>3981</v>
      </c>
      <c r="D1100" s="1" t="s">
        <v>1295</v>
      </c>
      <c r="E1100" s="16">
        <v>204002000000</v>
      </c>
      <c r="F1100" s="16" t="s">
        <v>1005</v>
      </c>
      <c r="G1100" s="8" t="s">
        <v>201</v>
      </c>
      <c r="H1100" s="1">
        <v>2</v>
      </c>
      <c r="I1100" s="1" t="s">
        <v>1351</v>
      </c>
      <c r="J1100" s="1">
        <v>202</v>
      </c>
      <c r="K1100" s="1" t="s">
        <v>1352</v>
      </c>
      <c r="L1100" s="1">
        <v>61001006003</v>
      </c>
      <c r="M1100" s="1" t="s">
        <v>1361</v>
      </c>
      <c r="N1100" s="8">
        <v>2010</v>
      </c>
      <c r="O1100" s="8">
        <v>210.1</v>
      </c>
      <c r="P1100" s="8" t="s">
        <v>4009</v>
      </c>
      <c r="Q11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0" s="8" t="s">
        <v>3917</v>
      </c>
      <c r="S1100" s="8" t="s">
        <v>1697</v>
      </c>
      <c r="T1100" s="8" t="s">
        <v>1382</v>
      </c>
      <c r="V1100" s="1" t="s">
        <v>2593</v>
      </c>
      <c r="W1100" s="8" t="s">
        <v>2610</v>
      </c>
      <c r="X1100" s="19" t="s">
        <v>2806</v>
      </c>
      <c r="AA1100" s="20">
        <v>11317161.630000001</v>
      </c>
      <c r="AB1100" s="12">
        <f t="shared" si="17"/>
        <v>26725.06</v>
      </c>
      <c r="AC1100" s="17">
        <f>ROUND(1.65586^(2*EXP(-((Таблица1[[#This Row],[Площадь, кв.м]]/200)^2))-1),4)</f>
        <v>0.84389999999999998</v>
      </c>
      <c r="AD11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100" s="21">
        <v>1</v>
      </c>
      <c r="AG11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22327.7454</v>
      </c>
      <c r="AH1100" s="34">
        <f>ROUND(Таблица1[[#This Row],[УПКС]]*Таблица1[[#This Row],[Площадь, кв.м]],2)</f>
        <v>4691059.3099999996</v>
      </c>
      <c r="AI1100" s="14">
        <f>Таблица1[[#This Row],[Кадастровая стоимость, руб]]/Таблица1[[#This Row],[Действ. КС]]</f>
        <v>0.41450846628935167</v>
      </c>
      <c r="AJ1100" s="20" t="s">
        <v>3996</v>
      </c>
      <c r="AK1100" s="20" t="s">
        <v>3997</v>
      </c>
      <c r="AL1100" s="20" t="s">
        <v>3998</v>
      </c>
      <c r="AM1100" s="8" t="s">
        <v>3984</v>
      </c>
      <c r="AN1100" s="8" t="s">
        <v>4036</v>
      </c>
      <c r="AO1100" s="46" t="s">
        <v>4013</v>
      </c>
    </row>
    <row r="1101" spans="1:41" x14ac:dyDescent="0.25">
      <c r="A1101" s="1" t="s">
        <v>1137</v>
      </c>
      <c r="B1101" s="1" t="s">
        <v>17</v>
      </c>
      <c r="C1101" s="1" t="s">
        <v>3981</v>
      </c>
      <c r="D1101" s="1" t="s">
        <v>1295</v>
      </c>
      <c r="E1101" s="16">
        <v>204003000000</v>
      </c>
      <c r="F1101" s="16" t="s">
        <v>1339</v>
      </c>
      <c r="G1101" s="8" t="s">
        <v>201</v>
      </c>
      <c r="H1101" s="1">
        <v>2</v>
      </c>
      <c r="I1101" s="1" t="s">
        <v>1351</v>
      </c>
      <c r="J1101" s="1">
        <v>202</v>
      </c>
      <c r="K1101" s="1" t="s">
        <v>1352</v>
      </c>
      <c r="L1101" s="1">
        <v>61001002002</v>
      </c>
      <c r="M1101" s="1" t="s">
        <v>1365</v>
      </c>
      <c r="N1101" s="8">
        <v>1934</v>
      </c>
      <c r="O1101" s="8">
        <v>131.5</v>
      </c>
      <c r="P1101" s="8" t="s">
        <v>4009</v>
      </c>
      <c r="Q11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1" s="8" t="s">
        <v>3917</v>
      </c>
      <c r="S1101" s="8" t="s">
        <v>2446</v>
      </c>
      <c r="T1101" s="8" t="s">
        <v>1382</v>
      </c>
      <c r="U1101" s="18"/>
      <c r="V1101" s="1" t="s">
        <v>2593</v>
      </c>
      <c r="W1101" s="8" t="s">
        <v>2610</v>
      </c>
      <c r="X1101" s="19" t="s">
        <v>2716</v>
      </c>
      <c r="AA1101" s="20">
        <v>507623.19</v>
      </c>
      <c r="AB1101" s="12">
        <f t="shared" si="17"/>
        <v>26725.06</v>
      </c>
      <c r="AC1101" s="17">
        <f>ROUND(1.65586^(2*EXP(-((Таблица1[[#This Row],[Площадь, кв.м]]/200)^2))-1),4)</f>
        <v>1.1621999999999999</v>
      </c>
      <c r="AD11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01" s="21">
        <v>1</v>
      </c>
      <c r="AG11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9317.9593999999997</v>
      </c>
      <c r="AH1101" s="34">
        <f>ROUND(Таблица1[[#This Row],[УПКС]]*Таблица1[[#This Row],[Площадь, кв.м]],2)</f>
        <v>1225311.6599999999</v>
      </c>
      <c r="AI1101" s="14">
        <f>Таблица1[[#This Row],[Кадастровая стоимость, руб]]/Таблица1[[#This Row],[Действ. КС]]</f>
        <v>2.4138212834602766</v>
      </c>
      <c r="AJ1101" s="20" t="s">
        <v>3996</v>
      </c>
      <c r="AK1101" s="20" t="s">
        <v>3997</v>
      </c>
      <c r="AL1101" s="20" t="s">
        <v>3998</v>
      </c>
      <c r="AM1101" s="8" t="s">
        <v>3984</v>
      </c>
      <c r="AN1101" s="8" t="s">
        <v>4036</v>
      </c>
      <c r="AO1101" s="46" t="s">
        <v>4013</v>
      </c>
    </row>
    <row r="1102" spans="1:41" x14ac:dyDescent="0.25">
      <c r="A1102" s="1" t="s">
        <v>570</v>
      </c>
      <c r="B1102" s="1" t="s">
        <v>19</v>
      </c>
      <c r="C1102" s="1" t="s">
        <v>3981</v>
      </c>
      <c r="D1102" s="1" t="s">
        <v>1295</v>
      </c>
      <c r="E1102" s="16">
        <v>204002000000</v>
      </c>
      <c r="F1102" s="16" t="s">
        <v>1005</v>
      </c>
      <c r="G1102" s="8" t="s">
        <v>201</v>
      </c>
      <c r="H1102" s="1">
        <v>2</v>
      </c>
      <c r="I1102" s="1" t="s">
        <v>1351</v>
      </c>
      <c r="J1102" s="1">
        <v>202</v>
      </c>
      <c r="K1102" s="1" t="s">
        <v>1352</v>
      </c>
      <c r="L1102" s="1">
        <v>61001002001</v>
      </c>
      <c r="M1102" s="1" t="s">
        <v>1363</v>
      </c>
      <c r="N1102" s="8">
        <v>1957</v>
      </c>
      <c r="O1102" s="8">
        <v>48.3</v>
      </c>
      <c r="P1102" s="8" t="s">
        <v>4009</v>
      </c>
      <c r="Q11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2" s="8" t="s">
        <v>3917</v>
      </c>
      <c r="S1102" s="8" t="s">
        <v>1907</v>
      </c>
      <c r="T1102" s="8" t="s">
        <v>1382</v>
      </c>
      <c r="V1102" s="1" t="s">
        <v>2593</v>
      </c>
      <c r="W1102" s="8" t="s">
        <v>2610</v>
      </c>
      <c r="X1102" s="19" t="s">
        <v>2720</v>
      </c>
      <c r="AA1102" s="20">
        <v>404596.06</v>
      </c>
      <c r="AB1102" s="12">
        <f t="shared" si="17"/>
        <v>26725.06</v>
      </c>
      <c r="AC1102" s="17">
        <f>ROUND(1.65586^(2*EXP(-((Таблица1[[#This Row],[Площадь, кв.м]]/200)^2))-1),4)</f>
        <v>1.5639000000000001</v>
      </c>
      <c r="AD11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102" s="21">
        <v>1</v>
      </c>
      <c r="AG11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14210.409299999999</v>
      </c>
      <c r="AH1102" s="34">
        <f>ROUND(Таблица1[[#This Row],[УПКС]]*Таблица1[[#This Row],[Площадь, кв.м]],2)</f>
        <v>686362.77</v>
      </c>
      <c r="AI1102" s="14">
        <f>Таблица1[[#This Row],[Кадастровая стоимость, руб]]/Таблица1[[#This Row],[Действ. КС]]</f>
        <v>1.6964148637532457</v>
      </c>
      <c r="AJ1102" s="20" t="s">
        <v>3996</v>
      </c>
      <c r="AK1102" s="20" t="s">
        <v>3997</v>
      </c>
      <c r="AL1102" s="20" t="s">
        <v>3998</v>
      </c>
      <c r="AM1102" s="8" t="s">
        <v>3984</v>
      </c>
      <c r="AN1102" s="8" t="s">
        <v>4036</v>
      </c>
      <c r="AO1102" s="46" t="s">
        <v>4013</v>
      </c>
    </row>
    <row r="1103" spans="1:41" x14ac:dyDescent="0.25">
      <c r="A1103" s="1" t="s">
        <v>1132</v>
      </c>
      <c r="B1103" s="1" t="s">
        <v>17</v>
      </c>
      <c r="C1103" s="1" t="s">
        <v>3981</v>
      </c>
      <c r="D1103" s="1" t="s">
        <v>1295</v>
      </c>
      <c r="E1103" s="16">
        <v>204002000000</v>
      </c>
      <c r="F1103" s="16" t="s">
        <v>1005</v>
      </c>
      <c r="G1103" s="8" t="s">
        <v>201</v>
      </c>
      <c r="H1103" s="1">
        <v>2</v>
      </c>
      <c r="I1103" s="1" t="s">
        <v>1351</v>
      </c>
      <c r="J1103" s="1">
        <v>202</v>
      </c>
      <c r="K1103" s="1" t="s">
        <v>1352</v>
      </c>
      <c r="L1103" s="1">
        <v>61001002002</v>
      </c>
      <c r="M1103" s="1" t="s">
        <v>1365</v>
      </c>
      <c r="N1103" s="8">
        <v>1928</v>
      </c>
      <c r="O1103" s="8">
        <v>95.9</v>
      </c>
      <c r="P1103" s="8" t="s">
        <v>4009</v>
      </c>
      <c r="Q11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3" s="8" t="s">
        <v>3917</v>
      </c>
      <c r="S1103" s="8" t="s">
        <v>2441</v>
      </c>
      <c r="T1103" s="8" t="s">
        <v>1382</v>
      </c>
      <c r="U1103" s="18"/>
      <c r="V1103" s="1" t="s">
        <v>2593</v>
      </c>
      <c r="W1103" s="8" t="s">
        <v>2610</v>
      </c>
      <c r="X1103" s="19" t="s">
        <v>2822</v>
      </c>
      <c r="AA1103" s="20">
        <v>374428</v>
      </c>
      <c r="AB1103" s="12">
        <f t="shared" si="17"/>
        <v>26725.06</v>
      </c>
      <c r="AC1103" s="17">
        <f>ROUND(1.65586^(2*EXP(-((Таблица1[[#This Row],[Площадь, кв.м]]/200)^2))-1),4)</f>
        <v>1.3460000000000001</v>
      </c>
      <c r="AD11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03" s="21">
        <v>1</v>
      </c>
      <c r="AG11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10791.5792</v>
      </c>
      <c r="AH1103" s="34">
        <f>ROUND(Таблица1[[#This Row],[УПКС]]*Таблица1[[#This Row],[Площадь, кв.м]],2)</f>
        <v>1034912.45</v>
      </c>
      <c r="AI1103" s="14">
        <f>Таблица1[[#This Row],[Кадастровая стоимость, руб]]/Таблица1[[#This Row],[Действ. КС]]</f>
        <v>2.7639825280160673</v>
      </c>
      <c r="AJ1103" s="20" t="s">
        <v>3996</v>
      </c>
      <c r="AK1103" s="20" t="s">
        <v>3997</v>
      </c>
      <c r="AL1103" s="20" t="s">
        <v>3998</v>
      </c>
      <c r="AM1103" s="8" t="s">
        <v>3984</v>
      </c>
      <c r="AN1103" s="8" t="s">
        <v>4036</v>
      </c>
      <c r="AO1103" s="46" t="s">
        <v>4013</v>
      </c>
    </row>
    <row r="1104" spans="1:41" x14ac:dyDescent="0.25">
      <c r="A1104" s="1" t="s">
        <v>477</v>
      </c>
      <c r="B1104" s="1" t="s">
        <v>17</v>
      </c>
      <c r="C1104" s="1" t="s">
        <v>3981</v>
      </c>
      <c r="D1104" s="1" t="s">
        <v>1295</v>
      </c>
      <c r="E1104" s="16">
        <v>204002000000</v>
      </c>
      <c r="F1104" s="16" t="s">
        <v>1005</v>
      </c>
      <c r="G1104" s="8" t="s">
        <v>201</v>
      </c>
      <c r="H1104" s="1">
        <v>2</v>
      </c>
      <c r="I1104" s="1" t="s">
        <v>1351</v>
      </c>
      <c r="J1104" s="1">
        <v>202</v>
      </c>
      <c r="K1104" s="1" t="s">
        <v>1352</v>
      </c>
      <c r="L1104" s="1">
        <v>61001002001</v>
      </c>
      <c r="M1104" s="1" t="s">
        <v>1363</v>
      </c>
      <c r="N1104" s="8">
        <v>1950</v>
      </c>
      <c r="O1104" s="8">
        <v>27.9</v>
      </c>
      <c r="P1104" s="8" t="s">
        <v>4009</v>
      </c>
      <c r="Q11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4" s="8" t="s">
        <v>3917</v>
      </c>
      <c r="S1104" s="8" t="s">
        <v>1819</v>
      </c>
      <c r="T1104" s="8" t="s">
        <v>1382</v>
      </c>
      <c r="V1104" s="1" t="s">
        <v>2593</v>
      </c>
      <c r="W1104" s="8" t="s">
        <v>2610</v>
      </c>
      <c r="X1104" s="19" t="s">
        <v>2712</v>
      </c>
      <c r="AA1104" s="20">
        <v>271104.53000000003</v>
      </c>
      <c r="AB1104" s="12">
        <f t="shared" si="17"/>
        <v>26725.06</v>
      </c>
      <c r="AC1104" s="17">
        <f>ROUND(1.65586^(2*EXP(-((Таблица1[[#This Row],[Площадь, кв.м]]/200)^2))-1),4)</f>
        <v>1.6240000000000001</v>
      </c>
      <c r="AD11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104" s="21">
        <v>1</v>
      </c>
      <c r="AG11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13888.4792</v>
      </c>
      <c r="AH1104" s="34">
        <f>ROUND(Таблица1[[#This Row],[УПКС]]*Таблица1[[#This Row],[Площадь, кв.м]],2)</f>
        <v>387488.57</v>
      </c>
      <c r="AI1104" s="14">
        <f>Таблица1[[#This Row],[Кадастровая стоимость, руб]]/Таблица1[[#This Row],[Действ. КС]]</f>
        <v>1.4292958144225771</v>
      </c>
      <c r="AJ1104" s="20" t="s">
        <v>3996</v>
      </c>
      <c r="AK1104" s="20" t="s">
        <v>3997</v>
      </c>
      <c r="AL1104" s="20" t="s">
        <v>3998</v>
      </c>
      <c r="AM1104" s="8" t="s">
        <v>3984</v>
      </c>
      <c r="AN1104" s="8" t="s">
        <v>4036</v>
      </c>
      <c r="AO1104" s="46" t="s">
        <v>4013</v>
      </c>
    </row>
    <row r="1105" spans="1:41" x14ac:dyDescent="0.25">
      <c r="A1105" s="1" t="s">
        <v>1104</v>
      </c>
      <c r="B1105" s="1" t="s">
        <v>17</v>
      </c>
      <c r="C1105" s="1" t="s">
        <v>3981</v>
      </c>
      <c r="D1105" s="1" t="s">
        <v>1295</v>
      </c>
      <c r="E1105" s="16">
        <v>204002000000</v>
      </c>
      <c r="F1105" s="16" t="s">
        <v>1005</v>
      </c>
      <c r="G1105" s="8" t="s">
        <v>201</v>
      </c>
      <c r="H1105" s="1">
        <v>2</v>
      </c>
      <c r="I1105" s="1" t="s">
        <v>1351</v>
      </c>
      <c r="J1105" s="1">
        <v>202</v>
      </c>
      <c r="K1105" s="1" t="s">
        <v>1352</v>
      </c>
      <c r="L1105" s="1">
        <v>61001002002</v>
      </c>
      <c r="M1105" s="1" t="s">
        <v>1365</v>
      </c>
      <c r="N1105" s="8">
        <v>1937</v>
      </c>
      <c r="O1105" s="8">
        <v>32.5</v>
      </c>
      <c r="P1105" s="8" t="s">
        <v>4009</v>
      </c>
      <c r="Q11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5" s="8" t="s">
        <v>3917</v>
      </c>
      <c r="S1105" s="8" t="s">
        <v>2415</v>
      </c>
      <c r="T1105" s="8" t="s">
        <v>1382</v>
      </c>
      <c r="U1105" s="18"/>
      <c r="V1105" s="1" t="s">
        <v>2593</v>
      </c>
      <c r="W1105" s="8" t="s">
        <v>2610</v>
      </c>
      <c r="X1105" s="19" t="s">
        <v>2745</v>
      </c>
      <c r="AA1105" s="20">
        <v>169155.06</v>
      </c>
      <c r="AB1105" s="12">
        <f t="shared" si="17"/>
        <v>26725.06</v>
      </c>
      <c r="AC1105" s="17">
        <f>ROUND(1.65586^(2*EXP(-((Таблица1[[#This Row],[Площадь, кв.м]]/200)^2))-1),4)</f>
        <v>1.6129</v>
      </c>
      <c r="AD11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05" s="21">
        <v>1</v>
      </c>
      <c r="AG11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12931.4548</v>
      </c>
      <c r="AH1105" s="34">
        <f>ROUND(Таблица1[[#This Row],[УПКС]]*Таблица1[[#This Row],[Площадь, кв.м]],2)</f>
        <v>420272.28</v>
      </c>
      <c r="AI1105" s="14">
        <f>Таблица1[[#This Row],[Кадастровая стоимость, руб]]/Таблица1[[#This Row],[Действ. КС]]</f>
        <v>2.4845386239111029</v>
      </c>
      <c r="AJ1105" s="20" t="s">
        <v>3996</v>
      </c>
      <c r="AK1105" s="20" t="s">
        <v>3997</v>
      </c>
      <c r="AL1105" s="20" t="s">
        <v>3998</v>
      </c>
      <c r="AM1105" s="8" t="s">
        <v>3984</v>
      </c>
      <c r="AN1105" s="8" t="s">
        <v>4036</v>
      </c>
      <c r="AO1105" s="46" t="s">
        <v>4013</v>
      </c>
    </row>
    <row r="1106" spans="1:41" x14ac:dyDescent="0.25">
      <c r="A1106" s="1" t="s">
        <v>975</v>
      </c>
      <c r="B1106" s="1" t="s">
        <v>56</v>
      </c>
      <c r="C1106" s="1" t="s">
        <v>3981</v>
      </c>
      <c r="D1106" s="1" t="s">
        <v>1295</v>
      </c>
      <c r="E1106" s="16">
        <v>204002000000</v>
      </c>
      <c r="F1106" s="16" t="s">
        <v>1005</v>
      </c>
      <c r="G1106" s="8" t="s">
        <v>201</v>
      </c>
      <c r="H1106" s="1">
        <v>2</v>
      </c>
      <c r="I1106" s="1" t="s">
        <v>1351</v>
      </c>
      <c r="J1106" s="1">
        <v>202</v>
      </c>
      <c r="K1106" s="1" t="s">
        <v>1352</v>
      </c>
      <c r="L1106" s="1">
        <v>61001002001</v>
      </c>
      <c r="M1106" s="1" t="s">
        <v>1363</v>
      </c>
      <c r="N1106" s="8">
        <v>1925</v>
      </c>
      <c r="O1106" s="8">
        <v>126.1</v>
      </c>
      <c r="P1106" s="8" t="s">
        <v>4009</v>
      </c>
      <c r="Q11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6" s="8" t="s">
        <v>3917</v>
      </c>
      <c r="S1106" s="8" t="s">
        <v>2293</v>
      </c>
      <c r="T1106" s="8" t="s">
        <v>1382</v>
      </c>
      <c r="U1106" s="18"/>
      <c r="V1106" s="1" t="s">
        <v>2593</v>
      </c>
      <c r="W1106" s="8" t="s">
        <v>2610</v>
      </c>
      <c r="X1106" s="19" t="s">
        <v>2736</v>
      </c>
      <c r="AA1106" s="20">
        <v>908786.12</v>
      </c>
      <c r="AB1106" s="12">
        <f t="shared" si="17"/>
        <v>26725.06</v>
      </c>
      <c r="AC1106" s="17">
        <f>ROUND(1.65586^(2*EXP(-((Таблица1[[#This Row],[Площадь, кв.м]]/200)^2))-1),4)</f>
        <v>1.1894</v>
      </c>
      <c r="AD11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06" s="21">
        <v>1</v>
      </c>
      <c r="AG11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9536.0359000000008</v>
      </c>
      <c r="AH1106" s="34">
        <f>ROUND(Таблица1[[#This Row],[УПКС]]*Таблица1[[#This Row],[Площадь, кв.м]],2)</f>
        <v>1202494.1299999999</v>
      </c>
      <c r="AI1106" s="14">
        <f>Таблица1[[#This Row],[Кадастровая стоимость, руб]]/Таблица1[[#This Row],[Действ. КС]]</f>
        <v>1.3231871653145406</v>
      </c>
      <c r="AJ1106" s="20" t="s">
        <v>3996</v>
      </c>
      <c r="AK1106" s="20" t="s">
        <v>3997</v>
      </c>
      <c r="AL1106" s="20" t="s">
        <v>3998</v>
      </c>
      <c r="AM1106" s="8" t="s">
        <v>3984</v>
      </c>
      <c r="AN1106" s="8" t="s">
        <v>4036</v>
      </c>
      <c r="AO1106" s="46" t="s">
        <v>4013</v>
      </c>
    </row>
    <row r="1107" spans="1:41" x14ac:dyDescent="0.25">
      <c r="A1107" s="1" t="s">
        <v>1109</v>
      </c>
      <c r="B1107" s="1" t="s">
        <v>17</v>
      </c>
      <c r="C1107" s="1" t="s">
        <v>3981</v>
      </c>
      <c r="D1107" s="1" t="s">
        <v>1295</v>
      </c>
      <c r="E1107" s="16">
        <v>204002000000</v>
      </c>
      <c r="F1107" s="16" t="s">
        <v>1005</v>
      </c>
      <c r="G1107" s="8" t="s">
        <v>201</v>
      </c>
      <c r="H1107" s="1">
        <v>2</v>
      </c>
      <c r="I1107" s="1" t="s">
        <v>1351</v>
      </c>
      <c r="J1107" s="1">
        <v>202</v>
      </c>
      <c r="K1107" s="1" t="s">
        <v>1352</v>
      </c>
      <c r="L1107" s="1">
        <v>61001002002</v>
      </c>
      <c r="M1107" s="1" t="s">
        <v>1365</v>
      </c>
      <c r="N1107" s="8">
        <v>1956</v>
      </c>
      <c r="O1107" s="8">
        <v>40.200000000000003</v>
      </c>
      <c r="P1107" s="8" t="s">
        <v>4009</v>
      </c>
      <c r="Q11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7" s="8" t="s">
        <v>3917</v>
      </c>
      <c r="S1107" s="8" t="s">
        <v>1838</v>
      </c>
      <c r="T1107" s="8" t="s">
        <v>1382</v>
      </c>
      <c r="V1107" s="1" t="s">
        <v>2593</v>
      </c>
      <c r="W1107" s="8" t="s">
        <v>2610</v>
      </c>
      <c r="X1107" s="19" t="s">
        <v>2711</v>
      </c>
      <c r="AA1107" s="20">
        <v>180372.24</v>
      </c>
      <c r="AB1107" s="12">
        <f t="shared" si="17"/>
        <v>26725.06</v>
      </c>
      <c r="AC1107" s="17">
        <f>ROUND(1.65586^(2*EXP(-((Таблица1[[#This Row],[Площадь, кв.м]]/200)^2))-1),4)</f>
        <v>1.591</v>
      </c>
      <c r="AD11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07" s="21">
        <v>1</v>
      </c>
      <c r="AG11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14031.4583</v>
      </c>
      <c r="AH1107" s="34">
        <f>ROUND(Таблица1[[#This Row],[УПКС]]*Таблица1[[#This Row],[Площадь, кв.м]],2)</f>
        <v>564064.62</v>
      </c>
      <c r="AI1107" s="14">
        <f>Таблица1[[#This Row],[Кадастровая стоимость, руб]]/Таблица1[[#This Row],[Действ. КС]]</f>
        <v>3.1272252315544788</v>
      </c>
      <c r="AJ1107" s="20" t="s">
        <v>3996</v>
      </c>
      <c r="AK1107" s="20" t="s">
        <v>3997</v>
      </c>
      <c r="AL1107" s="20" t="s">
        <v>3998</v>
      </c>
      <c r="AM1107" s="8" t="s">
        <v>3984</v>
      </c>
      <c r="AN1107" s="8" t="s">
        <v>4036</v>
      </c>
      <c r="AO1107" s="46" t="s">
        <v>4013</v>
      </c>
    </row>
    <row r="1108" spans="1:41" x14ac:dyDescent="0.25">
      <c r="A1108" s="1" t="s">
        <v>1124</v>
      </c>
      <c r="B1108" s="1" t="s">
        <v>8</v>
      </c>
      <c r="C1108" s="1" t="s">
        <v>3981</v>
      </c>
      <c r="D1108" s="1" t="s">
        <v>1295</v>
      </c>
      <c r="E1108" s="16">
        <v>204002000000</v>
      </c>
      <c r="F1108" s="16" t="s">
        <v>1005</v>
      </c>
      <c r="G1108" s="8" t="s">
        <v>201</v>
      </c>
      <c r="H1108" s="1">
        <v>2</v>
      </c>
      <c r="I1108" s="1" t="s">
        <v>1351</v>
      </c>
      <c r="J1108" s="1">
        <v>202</v>
      </c>
      <c r="K1108" s="1" t="s">
        <v>1352</v>
      </c>
      <c r="L1108" s="1">
        <v>61001002002</v>
      </c>
      <c r="M1108" s="1" t="s">
        <v>1365</v>
      </c>
      <c r="N1108" s="8">
        <v>1956</v>
      </c>
      <c r="O1108" s="8">
        <v>74.099999999999994</v>
      </c>
      <c r="P1108" s="8" t="s">
        <v>4009</v>
      </c>
      <c r="Q11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8" s="8" t="s">
        <v>3917</v>
      </c>
      <c r="S1108" s="8" t="s">
        <v>2433</v>
      </c>
      <c r="T1108" s="8" t="s">
        <v>1382</v>
      </c>
      <c r="V1108" s="1" t="s">
        <v>2593</v>
      </c>
      <c r="W1108" s="8" t="s">
        <v>2610</v>
      </c>
      <c r="X1108" s="19" t="s">
        <v>2727</v>
      </c>
      <c r="AA1108" s="20">
        <v>289312.98</v>
      </c>
      <c r="AB1108" s="12">
        <f t="shared" si="17"/>
        <v>26725.06</v>
      </c>
      <c r="AC1108" s="17">
        <f>ROUND(1.65586^(2*EXP(-((Таблица1[[#This Row],[Площадь, кв.м]]/200)^2))-1),4)</f>
        <v>1.4549000000000001</v>
      </c>
      <c r="AD11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08" s="21">
        <v>1</v>
      </c>
      <c r="AG11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12831.1556</v>
      </c>
      <c r="AH1108" s="34">
        <f>ROUND(Таблица1[[#This Row],[УПКС]]*Таблица1[[#This Row],[Площадь, кв.м]],2)</f>
        <v>950788.63</v>
      </c>
      <c r="AI1108" s="14">
        <f>Таблица1[[#This Row],[Кадастровая стоимость, руб]]/Таблица1[[#This Row],[Действ. КС]]</f>
        <v>3.2863669995034446</v>
      </c>
      <c r="AJ1108" s="20" t="s">
        <v>3996</v>
      </c>
      <c r="AK1108" s="20" t="s">
        <v>3997</v>
      </c>
      <c r="AL1108" s="20" t="s">
        <v>3998</v>
      </c>
      <c r="AM1108" s="8" t="s">
        <v>3984</v>
      </c>
      <c r="AN1108" s="8" t="s">
        <v>4036</v>
      </c>
      <c r="AO1108" s="46" t="s">
        <v>4013</v>
      </c>
    </row>
    <row r="1109" spans="1:41" x14ac:dyDescent="0.25">
      <c r="A1109" s="1" t="s">
        <v>497</v>
      </c>
      <c r="B1109" s="1" t="s">
        <v>21</v>
      </c>
      <c r="C1109" s="1" t="s">
        <v>3981</v>
      </c>
      <c r="D1109" s="1" t="s">
        <v>1295</v>
      </c>
      <c r="E1109" s="16">
        <v>204002000000</v>
      </c>
      <c r="F1109" s="16" t="s">
        <v>1005</v>
      </c>
      <c r="G1109" s="8" t="s">
        <v>201</v>
      </c>
      <c r="H1109" s="1">
        <v>2</v>
      </c>
      <c r="I1109" s="1" t="s">
        <v>1351</v>
      </c>
      <c r="J1109" s="1">
        <v>202</v>
      </c>
      <c r="K1109" s="1" t="s">
        <v>1352</v>
      </c>
      <c r="L1109" s="1">
        <v>61001002001</v>
      </c>
      <c r="M1109" s="1" t="s">
        <v>1363</v>
      </c>
      <c r="N1109" s="8">
        <v>1956</v>
      </c>
      <c r="O1109" s="8">
        <v>33.799999999999997</v>
      </c>
      <c r="P1109" s="8" t="s">
        <v>4009</v>
      </c>
      <c r="Q11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09" s="8" t="s">
        <v>3917</v>
      </c>
      <c r="S1109" s="8" t="s">
        <v>1838</v>
      </c>
      <c r="T1109" s="8" t="s">
        <v>1382</v>
      </c>
      <c r="V1109" s="1" t="s">
        <v>2593</v>
      </c>
      <c r="W1109" s="8" t="s">
        <v>2610</v>
      </c>
      <c r="X1109" s="19" t="s">
        <v>2711</v>
      </c>
      <c r="AA1109" s="20">
        <v>283133.52</v>
      </c>
      <c r="AB1109" s="12">
        <f t="shared" si="17"/>
        <v>26725.06</v>
      </c>
      <c r="AC1109" s="17">
        <f>ROUND(1.65586^(2*EXP(-((Таблица1[[#This Row],[Площадь, кв.м]]/200)^2))-1),4)</f>
        <v>1.6094999999999999</v>
      </c>
      <c r="AD11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09" s="21">
        <v>1</v>
      </c>
      <c r="AG11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14194.6147</v>
      </c>
      <c r="AH1109" s="34">
        <f>ROUND(Таблица1[[#This Row],[УПКС]]*Таблица1[[#This Row],[Площадь, кв.м]],2)</f>
        <v>479777.98</v>
      </c>
      <c r="AI1109" s="14">
        <f>Таблица1[[#This Row],[Кадастровая стоимость, руб]]/Таблица1[[#This Row],[Действ. КС]]</f>
        <v>1.6945290688294341</v>
      </c>
      <c r="AJ1109" s="20" t="s">
        <v>3996</v>
      </c>
      <c r="AK1109" s="20" t="s">
        <v>3997</v>
      </c>
      <c r="AL1109" s="20" t="s">
        <v>3998</v>
      </c>
      <c r="AM1109" s="8" t="s">
        <v>3984</v>
      </c>
      <c r="AN1109" s="8" t="s">
        <v>4036</v>
      </c>
      <c r="AO1109" s="46" t="s">
        <v>4013</v>
      </c>
    </row>
    <row r="1110" spans="1:41" x14ac:dyDescent="0.25">
      <c r="A1110" s="1" t="s">
        <v>1107</v>
      </c>
      <c r="B1110" s="1" t="s">
        <v>56</v>
      </c>
      <c r="C1110" s="1" t="s">
        <v>3981</v>
      </c>
      <c r="D1110" s="1" t="s">
        <v>1295</v>
      </c>
      <c r="E1110" s="16">
        <v>204002000000</v>
      </c>
      <c r="F1110" s="16" t="s">
        <v>1005</v>
      </c>
      <c r="G1110" s="8" t="s">
        <v>201</v>
      </c>
      <c r="H1110" s="1">
        <v>2</v>
      </c>
      <c r="I1110" s="1" t="s">
        <v>1351</v>
      </c>
      <c r="J1110" s="1">
        <v>202</v>
      </c>
      <c r="K1110" s="1" t="s">
        <v>1352</v>
      </c>
      <c r="L1110" s="1">
        <v>61001002002</v>
      </c>
      <c r="M1110" s="1" t="s">
        <v>1365</v>
      </c>
      <c r="N1110" s="8">
        <v>1935</v>
      </c>
      <c r="O1110" s="8">
        <v>37.4</v>
      </c>
      <c r="P1110" s="8" t="s">
        <v>4009</v>
      </c>
      <c r="Q11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0" s="8" t="s">
        <v>3917</v>
      </c>
      <c r="S1110" s="8" t="s">
        <v>2418</v>
      </c>
      <c r="T1110" s="8" t="s">
        <v>1382</v>
      </c>
      <c r="U1110" s="18"/>
      <c r="V1110" s="1" t="s">
        <v>2593</v>
      </c>
      <c r="W1110" s="8" t="s">
        <v>2610</v>
      </c>
      <c r="X1110" s="19" t="s">
        <v>2707</v>
      </c>
      <c r="AA1110" s="20">
        <v>1607101.94</v>
      </c>
      <c r="AB1110" s="12">
        <f t="shared" si="17"/>
        <v>26725.06</v>
      </c>
      <c r="AC1110" s="17">
        <f>ROUND(1.65586^(2*EXP(-((Таблица1[[#This Row],[Площадь, кв.м]]/200)^2))-1),4)</f>
        <v>1.5993999999999999</v>
      </c>
      <c r="AD11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10" s="21">
        <v>1</v>
      </c>
      <c r="AG11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12823.2183</v>
      </c>
      <c r="AH1110" s="34">
        <f>ROUND(Таблица1[[#This Row],[УПКС]]*Таблица1[[#This Row],[Площадь, кв.м]],2)</f>
        <v>479588.36</v>
      </c>
      <c r="AI1110" s="14">
        <f>Таблица1[[#This Row],[Кадастровая стоимость, руб]]/Таблица1[[#This Row],[Действ. КС]]</f>
        <v>0.29841813270413947</v>
      </c>
      <c r="AJ1110" s="20" t="s">
        <v>3996</v>
      </c>
      <c r="AK1110" s="20" t="s">
        <v>3997</v>
      </c>
      <c r="AL1110" s="20" t="s">
        <v>3998</v>
      </c>
      <c r="AM1110" s="8" t="s">
        <v>3984</v>
      </c>
      <c r="AN1110" s="8" t="s">
        <v>4036</v>
      </c>
      <c r="AO1110" s="46" t="s">
        <v>4013</v>
      </c>
    </row>
    <row r="1111" spans="1:41" x14ac:dyDescent="0.25">
      <c r="A1111" s="1" t="s">
        <v>658</v>
      </c>
      <c r="B1111" s="1" t="s">
        <v>17</v>
      </c>
      <c r="C1111" s="1" t="s">
        <v>3981</v>
      </c>
      <c r="D1111" s="1" t="s">
        <v>1295</v>
      </c>
      <c r="E1111" s="16">
        <v>204002000000</v>
      </c>
      <c r="F1111" s="16" t="s">
        <v>1005</v>
      </c>
      <c r="G1111" s="8" t="s">
        <v>201</v>
      </c>
      <c r="H1111" s="1">
        <v>2</v>
      </c>
      <c r="I1111" s="1" t="s">
        <v>1351</v>
      </c>
      <c r="J1111" s="1">
        <v>202</v>
      </c>
      <c r="K1111" s="1" t="s">
        <v>1352</v>
      </c>
      <c r="L1111" s="1">
        <v>61001002001</v>
      </c>
      <c r="M1111" s="1" t="s">
        <v>1363</v>
      </c>
      <c r="N1111" s="8">
        <v>1956</v>
      </c>
      <c r="O1111" s="8">
        <v>59.7</v>
      </c>
      <c r="P1111" s="8" t="s">
        <v>4009</v>
      </c>
      <c r="Q11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1" s="8" t="s">
        <v>3917</v>
      </c>
      <c r="S1111" s="8" t="s">
        <v>1991</v>
      </c>
      <c r="T1111" s="8" t="s">
        <v>1382</v>
      </c>
      <c r="V1111" s="1" t="s">
        <v>2593</v>
      </c>
      <c r="W1111" s="8" t="s">
        <v>2610</v>
      </c>
      <c r="X1111" s="19" t="s">
        <v>2724</v>
      </c>
      <c r="AA1111" s="20">
        <v>435079.05</v>
      </c>
      <c r="AB1111" s="12">
        <f t="shared" si="17"/>
        <v>26725.06</v>
      </c>
      <c r="AC1111" s="17">
        <f>ROUND(1.65586^(2*EXP(-((Таблица1[[#This Row],[Площадь, кв.м]]/200)^2))-1),4)</f>
        <v>1.5194000000000001</v>
      </c>
      <c r="AD11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11" s="21">
        <v>1</v>
      </c>
      <c r="AG11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13399.9985</v>
      </c>
      <c r="AH1111" s="34">
        <f>ROUND(Таблица1[[#This Row],[УПКС]]*Таблица1[[#This Row],[Площадь, кв.м]],2)</f>
        <v>799979.91</v>
      </c>
      <c r="AI1111" s="14">
        <f>Таблица1[[#This Row],[Кадастровая стоимость, руб]]/Таблица1[[#This Row],[Действ. КС]]</f>
        <v>1.838700139664275</v>
      </c>
      <c r="AJ1111" s="20" t="s">
        <v>3996</v>
      </c>
      <c r="AK1111" s="20" t="s">
        <v>3997</v>
      </c>
      <c r="AL1111" s="20" t="s">
        <v>3998</v>
      </c>
      <c r="AM1111" s="8" t="s">
        <v>3984</v>
      </c>
      <c r="AN1111" s="8" t="s">
        <v>4036</v>
      </c>
      <c r="AO1111" s="46" t="s">
        <v>4013</v>
      </c>
    </row>
    <row r="1112" spans="1:41" x14ac:dyDescent="0.25">
      <c r="A1112" s="1" t="s">
        <v>1115</v>
      </c>
      <c r="B1112" s="1" t="s">
        <v>56</v>
      </c>
      <c r="C1112" s="1" t="s">
        <v>3981</v>
      </c>
      <c r="D1112" s="1" t="s">
        <v>1295</v>
      </c>
      <c r="E1112" s="16">
        <v>204002000000</v>
      </c>
      <c r="F1112" s="16" t="s">
        <v>1005</v>
      </c>
      <c r="G1112" s="8" t="s">
        <v>201</v>
      </c>
      <c r="H1112" s="1">
        <v>2</v>
      </c>
      <c r="I1112" s="1" t="s">
        <v>1351</v>
      </c>
      <c r="J1112" s="1">
        <v>202</v>
      </c>
      <c r="K1112" s="1" t="s">
        <v>1352</v>
      </c>
      <c r="L1112" s="1">
        <v>61001002002</v>
      </c>
      <c r="M1112" s="1" t="s">
        <v>1365</v>
      </c>
      <c r="N1112" s="8">
        <v>1958</v>
      </c>
      <c r="O1112" s="8">
        <v>47.9</v>
      </c>
      <c r="P1112" s="8" t="s">
        <v>4009</v>
      </c>
      <c r="Q11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2" s="8" t="s">
        <v>3917</v>
      </c>
      <c r="S1112" s="8" t="s">
        <v>2425</v>
      </c>
      <c r="T1112" s="8" t="s">
        <v>1382</v>
      </c>
      <c r="V1112" s="1" t="s">
        <v>2593</v>
      </c>
      <c r="W1112" s="8" t="s">
        <v>2610</v>
      </c>
      <c r="X1112" s="19" t="s">
        <v>2722</v>
      </c>
      <c r="Y1112" s="8" t="s">
        <v>2586</v>
      </c>
      <c r="Z1112" s="8" t="s">
        <v>2934</v>
      </c>
      <c r="AA1112" s="20">
        <v>1942881.48</v>
      </c>
      <c r="AB1112" s="12">
        <f t="shared" si="17"/>
        <v>26725.06</v>
      </c>
      <c r="AC1112" s="17">
        <f>ROUND(1.65586^(2*EXP(-((Таблица1[[#This Row],[Площадь, кв.м]]/200)^2))-1),4)</f>
        <v>1.5652999999999999</v>
      </c>
      <c r="AD11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0.34</v>
      </c>
      <c r="AF1112" s="21">
        <v>1</v>
      </c>
      <c r="AG11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14223.1304</v>
      </c>
      <c r="AH1112" s="34">
        <f>ROUND(Таблица1[[#This Row],[УПКС]]*Таблица1[[#This Row],[Площадь, кв.м]],2)</f>
        <v>681287.95</v>
      </c>
      <c r="AI1112" s="14">
        <f>Таблица1[[#This Row],[Кадастровая стоимость, руб]]/Таблица1[[#This Row],[Действ. КС]]</f>
        <v>0.35065852292750249</v>
      </c>
      <c r="AJ1112" s="20" t="s">
        <v>3996</v>
      </c>
      <c r="AK1112" s="20" t="s">
        <v>3997</v>
      </c>
      <c r="AL1112" s="20" t="s">
        <v>3998</v>
      </c>
      <c r="AM1112" s="8" t="s">
        <v>3984</v>
      </c>
      <c r="AN1112" s="8" t="s">
        <v>4036</v>
      </c>
      <c r="AO1112" s="46" t="s">
        <v>4013</v>
      </c>
    </row>
    <row r="1113" spans="1:41" x14ac:dyDescent="0.25">
      <c r="A1113" s="1" t="s">
        <v>1144</v>
      </c>
      <c r="B1113" s="1" t="s">
        <v>17</v>
      </c>
      <c r="C1113" s="1" t="s">
        <v>3981</v>
      </c>
      <c r="D1113" s="1" t="s">
        <v>1295</v>
      </c>
      <c r="E1113" s="16">
        <v>204002000000</v>
      </c>
      <c r="F1113" s="16" t="s">
        <v>1005</v>
      </c>
      <c r="G1113" s="8" t="s">
        <v>201</v>
      </c>
      <c r="H1113" s="1">
        <v>2</v>
      </c>
      <c r="I1113" s="1" t="s">
        <v>1351</v>
      </c>
      <c r="J1113" s="1">
        <v>202</v>
      </c>
      <c r="K1113" s="1" t="s">
        <v>1352</v>
      </c>
      <c r="L1113" s="1">
        <v>61001002006</v>
      </c>
      <c r="M1113" s="1" t="s">
        <v>1366</v>
      </c>
      <c r="N1113" s="8">
        <v>1920</v>
      </c>
      <c r="O1113" s="8">
        <v>59.6</v>
      </c>
      <c r="P1113" s="8" t="s">
        <v>4009</v>
      </c>
      <c r="Q11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3" s="8" t="s">
        <v>3917</v>
      </c>
      <c r="S1113" s="8" t="s">
        <v>2453</v>
      </c>
      <c r="T1113" s="8" t="s">
        <v>1382</v>
      </c>
      <c r="U1113" s="18"/>
      <c r="V1113" s="1" t="s">
        <v>2593</v>
      </c>
      <c r="W1113" s="8" t="s">
        <v>2610</v>
      </c>
      <c r="X1113" s="19" t="s">
        <v>2812</v>
      </c>
      <c r="AA1113" s="20">
        <v>267471.01</v>
      </c>
      <c r="AB1113" s="12">
        <f t="shared" si="17"/>
        <v>26725.06</v>
      </c>
      <c r="AC1113" s="17">
        <f>ROUND(1.65586^(2*EXP(-((Таблица1[[#This Row],[Площадь, кв.м]]/200)^2))-1),4)</f>
        <v>1.5198</v>
      </c>
      <c r="AD11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13" s="21">
        <v>1</v>
      </c>
      <c r="AG11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12185.0239</v>
      </c>
      <c r="AH1113" s="34">
        <f>ROUND(Таблица1[[#This Row],[УПКС]]*Таблица1[[#This Row],[Площадь, кв.м]],2)</f>
        <v>726227.42</v>
      </c>
      <c r="AI1113" s="14">
        <f>Таблица1[[#This Row],[Кадастровая стоимость, руб]]/Таблица1[[#This Row],[Действ. КС]]</f>
        <v>2.7151631124434759</v>
      </c>
      <c r="AJ1113" s="20" t="s">
        <v>3996</v>
      </c>
      <c r="AK1113" s="20" t="s">
        <v>3997</v>
      </c>
      <c r="AL1113" s="20" t="s">
        <v>3998</v>
      </c>
      <c r="AM1113" s="8" t="s">
        <v>3984</v>
      </c>
      <c r="AN1113" s="8" t="s">
        <v>4036</v>
      </c>
      <c r="AO1113" s="46" t="s">
        <v>4013</v>
      </c>
    </row>
    <row r="1114" spans="1:41" x14ac:dyDescent="0.25">
      <c r="A1114" s="1" t="s">
        <v>657</v>
      </c>
      <c r="B1114" s="1" t="s">
        <v>17</v>
      </c>
      <c r="C1114" s="1" t="s">
        <v>3981</v>
      </c>
      <c r="D1114" s="1" t="s">
        <v>1295</v>
      </c>
      <c r="E1114" s="16">
        <v>204002000000</v>
      </c>
      <c r="F1114" s="16" t="s">
        <v>1005</v>
      </c>
      <c r="G1114" s="8" t="s">
        <v>201</v>
      </c>
      <c r="H1114" s="1">
        <v>2</v>
      </c>
      <c r="I1114" s="1" t="s">
        <v>1351</v>
      </c>
      <c r="J1114" s="1">
        <v>202</v>
      </c>
      <c r="K1114" s="1" t="s">
        <v>1352</v>
      </c>
      <c r="L1114" s="1">
        <v>61001002001</v>
      </c>
      <c r="M1114" s="1" t="s">
        <v>1363</v>
      </c>
      <c r="N1114" s="8">
        <v>1955</v>
      </c>
      <c r="O1114" s="8">
        <v>59.4</v>
      </c>
      <c r="P1114" s="8" t="s">
        <v>4009</v>
      </c>
      <c r="Q11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4" s="8" t="s">
        <v>3917</v>
      </c>
      <c r="S1114" s="8" t="s">
        <v>1990</v>
      </c>
      <c r="T1114" s="8" t="s">
        <v>1382</v>
      </c>
      <c r="U1114" s="18"/>
      <c r="V1114" s="1" t="s">
        <v>2593</v>
      </c>
      <c r="W1114" s="8" t="s">
        <v>2610</v>
      </c>
      <c r="X1114" s="19" t="s">
        <v>2756</v>
      </c>
      <c r="AA1114" s="20">
        <v>432892.72</v>
      </c>
      <c r="AB1114" s="12">
        <f t="shared" si="17"/>
        <v>26725.06</v>
      </c>
      <c r="AC1114" s="17">
        <f>ROUND(1.65586^(2*EXP(-((Таблица1[[#This Row],[Площадь, кв.м]]/200)^2))-1),4)</f>
        <v>1.5206999999999999</v>
      </c>
      <c r="AD11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14" s="21">
        <v>1</v>
      </c>
      <c r="AG11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13411.463599999999</v>
      </c>
      <c r="AH1114" s="34">
        <f>ROUND(Таблица1[[#This Row],[УПКС]]*Таблица1[[#This Row],[Площадь, кв.м]],2)</f>
        <v>796640.94</v>
      </c>
      <c r="AI1114" s="14">
        <f>Таблица1[[#This Row],[Кадастровая стоимость, руб]]/Таблица1[[#This Row],[Действ. КС]]</f>
        <v>1.8402733591823859</v>
      </c>
      <c r="AJ1114" s="20" t="s">
        <v>3996</v>
      </c>
      <c r="AK1114" s="20" t="s">
        <v>3997</v>
      </c>
      <c r="AL1114" s="20" t="s">
        <v>3998</v>
      </c>
      <c r="AM1114" s="8" t="s">
        <v>3984</v>
      </c>
      <c r="AN1114" s="8" t="s">
        <v>4036</v>
      </c>
      <c r="AO1114" s="46" t="s">
        <v>4013</v>
      </c>
    </row>
    <row r="1115" spans="1:41" x14ac:dyDescent="0.25">
      <c r="A1115" s="1" t="s">
        <v>1094</v>
      </c>
      <c r="B1115" s="1" t="s">
        <v>1095</v>
      </c>
      <c r="C1115" s="1" t="s">
        <v>3981</v>
      </c>
      <c r="D1115" s="1" t="s">
        <v>1295</v>
      </c>
      <c r="E1115" s="16">
        <v>204002000000</v>
      </c>
      <c r="F1115" s="16" t="s">
        <v>1005</v>
      </c>
      <c r="G1115" s="8" t="s">
        <v>201</v>
      </c>
      <c r="H1115" s="1">
        <v>2</v>
      </c>
      <c r="I1115" s="1" t="s">
        <v>1351</v>
      </c>
      <c r="J1115" s="1">
        <v>202</v>
      </c>
      <c r="K1115" s="1" t="s">
        <v>1352</v>
      </c>
      <c r="L1115" s="1">
        <v>61001002001</v>
      </c>
      <c r="M1115" s="1" t="s">
        <v>1363</v>
      </c>
      <c r="N1115" s="8">
        <v>1932</v>
      </c>
      <c r="O1115" s="8">
        <v>391.4</v>
      </c>
      <c r="P1115" s="8" t="s">
        <v>4009</v>
      </c>
      <c r="Q11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5" s="8" t="s">
        <v>3917</v>
      </c>
      <c r="S1115" s="8" t="s">
        <v>2408</v>
      </c>
      <c r="T1115" s="8" t="s">
        <v>1382</v>
      </c>
      <c r="U1115" s="18"/>
      <c r="V1115" s="1" t="s">
        <v>2593</v>
      </c>
      <c r="W1115" s="8" t="s">
        <v>2610</v>
      </c>
      <c r="X1115" s="19" t="s">
        <v>2817</v>
      </c>
      <c r="AA1115" s="20">
        <v>1652000</v>
      </c>
      <c r="AB1115" s="12">
        <f t="shared" si="17"/>
        <v>26725.06</v>
      </c>
      <c r="AC1115" s="17">
        <f>ROUND(1.65586^(2*EXP(-((Таблица1[[#This Row],[Площадь, кв.м]]/200)^2))-1),4)</f>
        <v>0.61729999999999996</v>
      </c>
      <c r="AD11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15" s="21">
        <v>1</v>
      </c>
      <c r="AG11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4949.2138999999997</v>
      </c>
      <c r="AH1115" s="34">
        <f>ROUND(Таблица1[[#This Row],[УПКС]]*Таблица1[[#This Row],[Площадь, кв.м]],2)</f>
        <v>1937122.32</v>
      </c>
      <c r="AI1115" s="14">
        <f>Таблица1[[#This Row],[Кадастровая стоимость, руб]]/Таблица1[[#This Row],[Действ. КС]]</f>
        <v>1.1725922033898306</v>
      </c>
      <c r="AJ1115" s="20" t="s">
        <v>3996</v>
      </c>
      <c r="AK1115" s="20" t="s">
        <v>3997</v>
      </c>
      <c r="AL1115" s="20" t="s">
        <v>3998</v>
      </c>
      <c r="AM1115" s="8" t="s">
        <v>3984</v>
      </c>
      <c r="AN1115" s="8" t="s">
        <v>4036</v>
      </c>
      <c r="AO1115" s="46" t="s">
        <v>4013</v>
      </c>
    </row>
    <row r="1116" spans="1:41" x14ac:dyDescent="0.25">
      <c r="A1116" s="1" t="s">
        <v>827</v>
      </c>
      <c r="B1116" s="1" t="s">
        <v>17</v>
      </c>
      <c r="C1116" s="1" t="s">
        <v>3981</v>
      </c>
      <c r="D1116" s="1" t="s">
        <v>1295</v>
      </c>
      <c r="E1116" s="16">
        <v>204002000000</v>
      </c>
      <c r="F1116" s="16" t="s">
        <v>1005</v>
      </c>
      <c r="G1116" s="8" t="s">
        <v>201</v>
      </c>
      <c r="H1116" s="1">
        <v>2</v>
      </c>
      <c r="I1116" s="1" t="s">
        <v>1351</v>
      </c>
      <c r="J1116" s="1">
        <v>202</v>
      </c>
      <c r="K1116" s="1" t="s">
        <v>1352</v>
      </c>
      <c r="L1116" s="1">
        <v>61001002000</v>
      </c>
      <c r="M1116" s="1" t="s">
        <v>1364</v>
      </c>
      <c r="N1116" s="8">
        <v>2013</v>
      </c>
      <c r="O1116" s="8">
        <v>83.1</v>
      </c>
      <c r="P1116" s="8" t="s">
        <v>4009</v>
      </c>
      <c r="Q11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6" s="8" t="s">
        <v>3972</v>
      </c>
      <c r="S1116" s="8" t="s">
        <v>2149</v>
      </c>
      <c r="T1116" s="8" t="s">
        <v>1382</v>
      </c>
      <c r="U1116" s="18"/>
      <c r="V1116" s="1" t="s">
        <v>2593</v>
      </c>
      <c r="W1116" s="8" t="s">
        <v>2610</v>
      </c>
      <c r="X1116" s="19" t="s">
        <v>2713</v>
      </c>
      <c r="AA1116" s="20">
        <v>1885455.9</v>
      </c>
      <c r="AB1116" s="12">
        <f t="shared" si="17"/>
        <v>26725.06</v>
      </c>
      <c r="AC1116" s="17">
        <f>ROUND(1.65586^(2*EXP(-((Таблица1[[#This Row],[Площадь, кв.м]]/200)^2))-1),4)</f>
        <v>1.4111</v>
      </c>
      <c r="AD11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16" s="21">
        <v>1</v>
      </c>
      <c r="AG11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37711.732199999999</v>
      </c>
      <c r="AH1116" s="34">
        <f>ROUND(Таблица1[[#This Row],[УПКС]]*Таблица1[[#This Row],[Площадь, кв.м]],2)</f>
        <v>3133844.95</v>
      </c>
      <c r="AI1116" s="14">
        <f>Таблица1[[#This Row],[Кадастровая стоимость, руб]]/Таблица1[[#This Row],[Действ. КС]]</f>
        <v>1.6621152210454779</v>
      </c>
      <c r="AJ1116" s="20" t="s">
        <v>3996</v>
      </c>
      <c r="AK1116" s="20" t="s">
        <v>3997</v>
      </c>
      <c r="AL1116" s="20" t="s">
        <v>3998</v>
      </c>
      <c r="AM1116" s="8" t="s">
        <v>3984</v>
      </c>
      <c r="AN1116" s="8" t="s">
        <v>4036</v>
      </c>
      <c r="AO1116" s="46" t="s">
        <v>4013</v>
      </c>
    </row>
    <row r="1117" spans="1:41" x14ac:dyDescent="0.25">
      <c r="A1117" s="1" t="s">
        <v>126</v>
      </c>
      <c r="B1117" s="1" t="s">
        <v>127</v>
      </c>
      <c r="C1117" s="1" t="s">
        <v>3981</v>
      </c>
      <c r="D1117" s="1" t="s">
        <v>1295</v>
      </c>
      <c r="E1117" s="16">
        <v>204002000000</v>
      </c>
      <c r="F1117" s="16" t="s">
        <v>1005</v>
      </c>
      <c r="G1117" s="8" t="s">
        <v>201</v>
      </c>
      <c r="H1117" s="1">
        <v>2</v>
      </c>
      <c r="I1117" s="1" t="s">
        <v>1351</v>
      </c>
      <c r="J1117" s="1">
        <v>202</v>
      </c>
      <c r="K1117" s="1" t="s">
        <v>1352</v>
      </c>
      <c r="L1117" s="1">
        <v>61001005000</v>
      </c>
      <c r="M1117" s="1" t="s">
        <v>1358</v>
      </c>
      <c r="N1117" s="8">
        <v>1956</v>
      </c>
      <c r="O1117" s="8">
        <v>29.9</v>
      </c>
      <c r="P1117" s="8" t="s">
        <v>4009</v>
      </c>
      <c r="Q11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7" s="8" t="s">
        <v>3917</v>
      </c>
      <c r="S1117" s="8" t="s">
        <v>1486</v>
      </c>
      <c r="T1117" s="8" t="s">
        <v>1382</v>
      </c>
      <c r="U1117" s="18"/>
      <c r="V1117" s="1" t="s">
        <v>2593</v>
      </c>
      <c r="W1117" s="8" t="s">
        <v>2610</v>
      </c>
      <c r="X1117" s="19" t="s">
        <v>2727</v>
      </c>
      <c r="AA1117" s="20">
        <v>678401.1</v>
      </c>
      <c r="AB1117" s="12">
        <f t="shared" si="17"/>
        <v>26725.06</v>
      </c>
      <c r="AC1117" s="17">
        <f>ROUND(1.65586^(2*EXP(-((Таблица1[[#This Row],[Площадь, кв.м]]/200)^2))-1),4)</f>
        <v>1.6194</v>
      </c>
      <c r="AD11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17" s="21">
        <v>1</v>
      </c>
      <c r="AG11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14281.925499999999</v>
      </c>
      <c r="AH1117" s="34">
        <f>ROUND(Таблица1[[#This Row],[УПКС]]*Таблица1[[#This Row],[Площадь, кв.м]],2)</f>
        <v>427029.57</v>
      </c>
      <c r="AI1117" s="14">
        <f>Таблица1[[#This Row],[Кадастровая стоимость, руб]]/Таблица1[[#This Row],[Действ. КС]]</f>
        <v>0.62946473701177674</v>
      </c>
      <c r="AJ1117" s="20" t="s">
        <v>3996</v>
      </c>
      <c r="AK1117" s="20" t="s">
        <v>3997</v>
      </c>
      <c r="AL1117" s="20" t="s">
        <v>3998</v>
      </c>
      <c r="AM1117" s="8" t="s">
        <v>3984</v>
      </c>
      <c r="AN1117" s="8" t="s">
        <v>4036</v>
      </c>
      <c r="AO1117" s="46" t="s">
        <v>4013</v>
      </c>
    </row>
    <row r="1118" spans="1:41" x14ac:dyDescent="0.25">
      <c r="A1118" s="1" t="s">
        <v>508</v>
      </c>
      <c r="B1118" s="1" t="s">
        <v>8</v>
      </c>
      <c r="C1118" s="1" t="s">
        <v>3981</v>
      </c>
      <c r="D1118" s="1" t="s">
        <v>1295</v>
      </c>
      <c r="E1118" s="16">
        <v>204002000000</v>
      </c>
      <c r="F1118" s="16" t="s">
        <v>1005</v>
      </c>
      <c r="G1118" s="8" t="s">
        <v>201</v>
      </c>
      <c r="H1118" s="1">
        <v>2</v>
      </c>
      <c r="I1118" s="1" t="s">
        <v>1351</v>
      </c>
      <c r="J1118" s="1">
        <v>202</v>
      </c>
      <c r="K1118" s="1" t="s">
        <v>1352</v>
      </c>
      <c r="L1118" s="1">
        <v>61001002000</v>
      </c>
      <c r="M1118" s="1" t="s">
        <v>1364</v>
      </c>
      <c r="N1118" s="8">
        <v>1916</v>
      </c>
      <c r="O1118" s="8">
        <v>37.1</v>
      </c>
      <c r="P1118" s="8" t="s">
        <v>4009</v>
      </c>
      <c r="Q11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8" s="8" t="s">
        <v>3917</v>
      </c>
      <c r="S1118" s="8" t="s">
        <v>1848</v>
      </c>
      <c r="T1118" s="8" t="s">
        <v>1382</v>
      </c>
      <c r="U1118" s="1"/>
      <c r="V1118" s="1" t="s">
        <v>2593</v>
      </c>
      <c r="W1118" s="8" t="s">
        <v>2610</v>
      </c>
      <c r="X1118" s="19" t="s">
        <v>2688</v>
      </c>
      <c r="AA1118" s="20">
        <v>841761.9</v>
      </c>
      <c r="AB1118" s="12">
        <f t="shared" si="17"/>
        <v>26725.06</v>
      </c>
      <c r="AC1118" s="17">
        <f>ROUND(1.65586^(2*EXP(-((Таблица1[[#This Row],[Площадь, кв.м]]/200)^2))-1),4)</f>
        <v>1.6003000000000001</v>
      </c>
      <c r="AD11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18" s="21">
        <v>1</v>
      </c>
      <c r="AG11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12830.4341</v>
      </c>
      <c r="AH1118" s="34">
        <f>ROUND(Таблица1[[#This Row],[УПКС]]*Таблица1[[#This Row],[Площадь, кв.м]],2)</f>
        <v>476009.11</v>
      </c>
      <c r="AI1118" s="14">
        <f>Таблица1[[#This Row],[Кадастровая стоимость, руб]]/Таблица1[[#This Row],[Действ. КС]]</f>
        <v>0.56549139370646262</v>
      </c>
      <c r="AJ1118" s="20" t="s">
        <v>3996</v>
      </c>
      <c r="AK1118" s="20" t="s">
        <v>3997</v>
      </c>
      <c r="AL1118" s="20" t="s">
        <v>3998</v>
      </c>
      <c r="AM1118" s="8" t="s">
        <v>3984</v>
      </c>
      <c r="AN1118" s="8" t="s">
        <v>4036</v>
      </c>
      <c r="AO1118" s="46" t="s">
        <v>4013</v>
      </c>
    </row>
    <row r="1119" spans="1:41" x14ac:dyDescent="0.25">
      <c r="A1119" s="1" t="s">
        <v>396</v>
      </c>
      <c r="B1119" s="1" t="s">
        <v>17</v>
      </c>
      <c r="C1119" s="1" t="s">
        <v>3981</v>
      </c>
      <c r="D1119" s="1" t="s">
        <v>1295</v>
      </c>
      <c r="E1119" s="16">
        <v>204002000000</v>
      </c>
      <c r="F1119" s="16" t="s">
        <v>1005</v>
      </c>
      <c r="G1119" s="8" t="s">
        <v>201</v>
      </c>
      <c r="H1119" s="1">
        <v>2</v>
      </c>
      <c r="I1119" s="1" t="s">
        <v>1351</v>
      </c>
      <c r="J1119" s="1">
        <v>202</v>
      </c>
      <c r="K1119" s="1" t="s">
        <v>1352</v>
      </c>
      <c r="L1119" s="1">
        <v>61001006002</v>
      </c>
      <c r="M1119" s="1" t="s">
        <v>1360</v>
      </c>
      <c r="N1119" s="8">
        <v>2014</v>
      </c>
      <c r="O1119" s="8">
        <v>270</v>
      </c>
      <c r="P1119" s="8" t="s">
        <v>4009</v>
      </c>
      <c r="Q11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19" s="8" t="s">
        <v>3917</v>
      </c>
      <c r="S1119" s="8" t="s">
        <v>1742</v>
      </c>
      <c r="T1119" s="8" t="s">
        <v>1382</v>
      </c>
      <c r="U1119" s="1"/>
      <c r="V1119" s="1" t="s">
        <v>2593</v>
      </c>
      <c r="W1119" s="8" t="s">
        <v>2610</v>
      </c>
      <c r="X1119" s="19" t="s">
        <v>2817</v>
      </c>
      <c r="AA1119" s="20">
        <v>6126030</v>
      </c>
      <c r="AB1119" s="12">
        <f t="shared" si="17"/>
        <v>26725.06</v>
      </c>
      <c r="AC1119" s="17">
        <f>ROUND(1.65586^(2*EXP(-((Таблица1[[#This Row],[Площадь, кв.м]]/200)^2))-1),4)</f>
        <v>0.71079999999999999</v>
      </c>
      <c r="AD11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19" s="21">
        <v>1</v>
      </c>
      <c r="AG11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18996.172600000002</v>
      </c>
      <c r="AH1119" s="34">
        <f>ROUND(Таблица1[[#This Row],[УПКС]]*Таблица1[[#This Row],[Площадь, кв.м]],2)</f>
        <v>5128966.5999999996</v>
      </c>
      <c r="AI1119" s="14">
        <f>Таблица1[[#This Row],[Кадастровая стоимость, руб]]/Таблица1[[#This Row],[Действ. КС]]</f>
        <v>0.83724150877485082</v>
      </c>
      <c r="AJ1119" s="20" t="s">
        <v>3996</v>
      </c>
      <c r="AK1119" s="20" t="s">
        <v>3997</v>
      </c>
      <c r="AL1119" s="20" t="s">
        <v>3998</v>
      </c>
      <c r="AM1119" s="8" t="s">
        <v>3984</v>
      </c>
      <c r="AN1119" s="8" t="s">
        <v>4036</v>
      </c>
      <c r="AO1119" s="46" t="s">
        <v>4013</v>
      </c>
    </row>
    <row r="1120" spans="1:41" x14ac:dyDescent="0.25">
      <c r="A1120" s="1" t="s">
        <v>146</v>
      </c>
      <c r="B1120" s="1" t="s">
        <v>17</v>
      </c>
      <c r="C1120" s="1" t="s">
        <v>3981</v>
      </c>
      <c r="D1120" s="1" t="s">
        <v>1295</v>
      </c>
      <c r="E1120" s="16">
        <v>204002000000</v>
      </c>
      <c r="F1120" s="16" t="s">
        <v>1005</v>
      </c>
      <c r="G1120" s="8" t="s">
        <v>201</v>
      </c>
      <c r="H1120" s="1">
        <v>2</v>
      </c>
      <c r="I1120" s="1" t="s">
        <v>1351</v>
      </c>
      <c r="J1120" s="1">
        <v>202</v>
      </c>
      <c r="K1120" s="1" t="s">
        <v>1352</v>
      </c>
      <c r="L1120" s="1">
        <v>61001005000</v>
      </c>
      <c r="M1120" s="1" t="s">
        <v>1358</v>
      </c>
      <c r="N1120" s="8">
        <v>2015</v>
      </c>
      <c r="O1120" s="8">
        <v>78.900000000000006</v>
      </c>
      <c r="P1120" s="8" t="s">
        <v>4009</v>
      </c>
      <c r="Q11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0" s="8" t="s">
        <v>3917</v>
      </c>
      <c r="S1120" s="8" t="s">
        <v>1503</v>
      </c>
      <c r="T1120" s="8" t="s">
        <v>1382</v>
      </c>
      <c r="U1120" s="1"/>
      <c r="V1120" s="1" t="s">
        <v>2593</v>
      </c>
      <c r="W1120" s="8" t="s">
        <v>2610</v>
      </c>
      <c r="X1120" s="19" t="s">
        <v>2742</v>
      </c>
      <c r="AA1120" s="20">
        <v>1790162.1</v>
      </c>
      <c r="AB1120" s="12">
        <f t="shared" si="17"/>
        <v>26725.06</v>
      </c>
      <c r="AC1120" s="17">
        <f>ROUND(1.65586^(2*EXP(-((Таблица1[[#This Row],[Площадь, кв.м]]/200)^2))-1),4)</f>
        <v>1.4318</v>
      </c>
      <c r="AD11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20" s="21">
        <v>1</v>
      </c>
      <c r="AG11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38264.940900000001</v>
      </c>
      <c r="AH1120" s="34">
        <f>ROUND(Таблица1[[#This Row],[УПКС]]*Таблица1[[#This Row],[Площадь, кв.м]],2)</f>
        <v>3019103.84</v>
      </c>
      <c r="AI1120" s="14">
        <f>Таблица1[[#This Row],[Кадастровая стоимость, руб]]/Таблица1[[#This Row],[Действ. КС]]</f>
        <v>1.6864974629951106</v>
      </c>
      <c r="AJ1120" s="20" t="s">
        <v>3996</v>
      </c>
      <c r="AK1120" s="20" t="s">
        <v>3997</v>
      </c>
      <c r="AL1120" s="20" t="s">
        <v>3998</v>
      </c>
      <c r="AM1120" s="8" t="s">
        <v>3984</v>
      </c>
      <c r="AN1120" s="8" t="s">
        <v>4036</v>
      </c>
      <c r="AO1120" s="46" t="s">
        <v>4013</v>
      </c>
    </row>
    <row r="1121" spans="1:41" x14ac:dyDescent="0.25">
      <c r="A1121" s="1" t="s">
        <v>153</v>
      </c>
      <c r="B1121" s="1" t="s">
        <v>17</v>
      </c>
      <c r="C1121" s="1" t="s">
        <v>3981</v>
      </c>
      <c r="D1121" s="1" t="s">
        <v>1295</v>
      </c>
      <c r="E1121" s="16">
        <v>204002000000</v>
      </c>
      <c r="F1121" s="16" t="s">
        <v>1005</v>
      </c>
      <c r="G1121" s="8" t="s">
        <v>201</v>
      </c>
      <c r="H1121" s="1">
        <v>2</v>
      </c>
      <c r="I1121" s="1" t="s">
        <v>1351</v>
      </c>
      <c r="J1121" s="1">
        <v>202</v>
      </c>
      <c r="K1121" s="1" t="s">
        <v>1352</v>
      </c>
      <c r="L1121" s="1">
        <v>61001003000</v>
      </c>
      <c r="M1121" s="1" t="s">
        <v>1359</v>
      </c>
      <c r="N1121" s="8">
        <v>2016</v>
      </c>
      <c r="O1121" s="8">
        <v>88.8</v>
      </c>
      <c r="P1121" s="8" t="s">
        <v>4009</v>
      </c>
      <c r="Q11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1" s="8" t="s">
        <v>3917</v>
      </c>
      <c r="S1121" s="8" t="s">
        <v>1509</v>
      </c>
      <c r="T1121" s="8" t="s">
        <v>1382</v>
      </c>
      <c r="U1121" s="1"/>
      <c r="V1121" s="1" t="s">
        <v>2593</v>
      </c>
      <c r="W1121" s="8" t="s">
        <v>2610</v>
      </c>
      <c r="X1121" s="19" t="s">
        <v>2750</v>
      </c>
      <c r="AA1121" s="20">
        <v>2014783.2</v>
      </c>
      <c r="AB1121" s="12">
        <f t="shared" si="17"/>
        <v>26725.06</v>
      </c>
      <c r="AC1121" s="17">
        <f>ROUND(1.65586^(2*EXP(-((Таблица1[[#This Row],[Площадь, кв.м]]/200)^2))-1),4)</f>
        <v>1.3824000000000001</v>
      </c>
      <c r="AD11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21" s="21">
        <v>1</v>
      </c>
      <c r="AG11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36944.722900000001</v>
      </c>
      <c r="AH1121" s="34">
        <f>ROUND(Таблица1[[#This Row],[УПКС]]*Таблица1[[#This Row],[Площадь, кв.м]],2)</f>
        <v>3280691.39</v>
      </c>
      <c r="AI1121" s="14">
        <f>Таблица1[[#This Row],[Кадастровая стоимость, руб]]/Таблица1[[#This Row],[Действ. КС]]</f>
        <v>1.6283098796932594</v>
      </c>
      <c r="AJ1121" s="20" t="s">
        <v>3996</v>
      </c>
      <c r="AK1121" s="20" t="s">
        <v>3997</v>
      </c>
      <c r="AL1121" s="20" t="s">
        <v>3998</v>
      </c>
      <c r="AM1121" s="8" t="s">
        <v>3984</v>
      </c>
      <c r="AN1121" s="8" t="s">
        <v>4036</v>
      </c>
      <c r="AO1121" s="46" t="s">
        <v>4013</v>
      </c>
    </row>
    <row r="1122" spans="1:41" x14ac:dyDescent="0.25">
      <c r="A1122" s="1" t="s">
        <v>1158</v>
      </c>
      <c r="B1122" s="1" t="s">
        <v>1159</v>
      </c>
      <c r="C1122" s="1" t="s">
        <v>3981</v>
      </c>
      <c r="D1122" s="1" t="s">
        <v>1295</v>
      </c>
      <c r="E1122" s="16">
        <v>204002000000</v>
      </c>
      <c r="F1122" s="16" t="s">
        <v>1005</v>
      </c>
      <c r="G1122" s="8" t="s">
        <v>1344</v>
      </c>
      <c r="H1122" s="1">
        <v>2</v>
      </c>
      <c r="I1122" s="1" t="s">
        <v>1353</v>
      </c>
      <c r="J1122" s="1">
        <v>203</v>
      </c>
      <c r="K1122" s="1" t="s">
        <v>1354</v>
      </c>
      <c r="L1122" s="1">
        <v>61001005000</v>
      </c>
      <c r="M1122" s="1" t="s">
        <v>1358</v>
      </c>
      <c r="N1122" s="8">
        <v>2012</v>
      </c>
      <c r="O1122" s="8">
        <v>61.9</v>
      </c>
      <c r="P1122" s="8" t="s">
        <v>4009</v>
      </c>
      <c r="Q11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2" s="8" t="s">
        <v>3917</v>
      </c>
      <c r="S1122" s="8" t="s">
        <v>2466</v>
      </c>
      <c r="T1122" s="8" t="s">
        <v>1382</v>
      </c>
      <c r="U1122" s="1"/>
      <c r="V1122" s="1" t="s">
        <v>2593</v>
      </c>
      <c r="W1122" s="8" t="s">
        <v>2610</v>
      </c>
      <c r="X1122" s="19" t="s">
        <v>2720</v>
      </c>
      <c r="AA1122" s="20">
        <v>1404449.1</v>
      </c>
      <c r="AB1122" s="12">
        <f t="shared" si="17"/>
        <v>26725.06</v>
      </c>
      <c r="AC1122" s="17">
        <f>ROUND(1.65586^(2*EXP(-((Таблица1[[#This Row],[Площадь, кв.м]]/200)^2))-1),4)</f>
        <v>1.5101</v>
      </c>
      <c r="AD11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22" s="21">
        <v>1</v>
      </c>
      <c r="AG11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40357.513099999996</v>
      </c>
      <c r="AH1122" s="34">
        <f>ROUND(Таблица1[[#This Row],[УПКС]]*Таблица1[[#This Row],[Площадь, кв.м]],2)</f>
        <v>2498130.06</v>
      </c>
      <c r="AI1122" s="14">
        <f>Таблица1[[#This Row],[Кадастровая стоимость, руб]]/Таблица1[[#This Row],[Действ. КС]]</f>
        <v>1.7787259502676174</v>
      </c>
      <c r="AJ1122" s="20" t="s">
        <v>3996</v>
      </c>
      <c r="AK1122" s="20" t="s">
        <v>3997</v>
      </c>
      <c r="AL1122" s="20" t="s">
        <v>3998</v>
      </c>
      <c r="AM1122" s="8" t="s">
        <v>3984</v>
      </c>
      <c r="AN1122" s="8" t="s">
        <v>4036</v>
      </c>
      <c r="AO1122" s="46" t="s">
        <v>4013</v>
      </c>
    </row>
    <row r="1123" spans="1:41" x14ac:dyDescent="0.25">
      <c r="A1123" s="1" t="s">
        <v>276</v>
      </c>
      <c r="B1123" s="1" t="s">
        <v>17</v>
      </c>
      <c r="C1123" s="1" t="s">
        <v>3981</v>
      </c>
      <c r="D1123" s="1" t="s">
        <v>1295</v>
      </c>
      <c r="E1123" s="16">
        <v>204002000000</v>
      </c>
      <c r="F1123" s="16" t="s">
        <v>1005</v>
      </c>
      <c r="G1123" s="8" t="s">
        <v>201</v>
      </c>
      <c r="H1123" s="1">
        <v>2</v>
      </c>
      <c r="I1123" s="1" t="s">
        <v>1351</v>
      </c>
      <c r="J1123" s="1">
        <v>202</v>
      </c>
      <c r="K1123" s="1" t="s">
        <v>1352</v>
      </c>
      <c r="L1123" s="1">
        <v>61001005000</v>
      </c>
      <c r="M1123" s="1" t="s">
        <v>1358</v>
      </c>
      <c r="N1123" s="8">
        <v>2016</v>
      </c>
      <c r="O1123" s="8">
        <v>159.80000000000001</v>
      </c>
      <c r="P1123" s="8" t="s">
        <v>4009</v>
      </c>
      <c r="Q11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3" s="8" t="s">
        <v>3918</v>
      </c>
      <c r="S1123" s="8" t="s">
        <v>1624</v>
      </c>
      <c r="T1123" s="8" t="s">
        <v>1382</v>
      </c>
      <c r="U1123" s="1"/>
      <c r="V1123" s="1" t="s">
        <v>2593</v>
      </c>
      <c r="W1123" s="8" t="s">
        <v>2613</v>
      </c>
      <c r="X1123" s="19" t="s">
        <v>2786</v>
      </c>
      <c r="AA1123" s="20">
        <v>3625702.2</v>
      </c>
      <c r="AB1123" s="12">
        <f t="shared" si="17"/>
        <v>26725.06</v>
      </c>
      <c r="AC1123" s="17">
        <f>ROUND(1.65586^(2*EXP(-((Таблица1[[#This Row],[Площадь, кв.м]]/200)^2))-1),4)</f>
        <v>1.0287999999999999</v>
      </c>
      <c r="AD11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23" s="21">
        <v>1</v>
      </c>
      <c r="AG11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27494.741699999999</v>
      </c>
      <c r="AH1123" s="34">
        <f>ROUND(Таблица1[[#This Row],[УПКС]]*Таблица1[[#This Row],[Площадь, кв.м]],2)</f>
        <v>4393659.72</v>
      </c>
      <c r="AI1123" s="14">
        <f>Таблица1[[#This Row],[Кадастровая стоимость, руб]]/Таблица1[[#This Row],[Действ. КС]]</f>
        <v>1.2118093206882792</v>
      </c>
      <c r="AJ1123" s="20" t="s">
        <v>3996</v>
      </c>
      <c r="AK1123" s="20" t="s">
        <v>3997</v>
      </c>
      <c r="AL1123" s="20" t="s">
        <v>3998</v>
      </c>
      <c r="AM1123" s="8" t="s">
        <v>3984</v>
      </c>
      <c r="AN1123" s="8" t="s">
        <v>4036</v>
      </c>
      <c r="AO1123" s="46" t="s">
        <v>4013</v>
      </c>
    </row>
    <row r="1124" spans="1:41" x14ac:dyDescent="0.25">
      <c r="A1124" s="1" t="s">
        <v>1131</v>
      </c>
      <c r="B1124" s="1"/>
      <c r="C1124" s="1" t="s">
        <v>3981</v>
      </c>
      <c r="D1124" s="1" t="s">
        <v>1295</v>
      </c>
      <c r="E1124" s="16">
        <v>204002000000</v>
      </c>
      <c r="F1124" s="16" t="s">
        <v>1005</v>
      </c>
      <c r="G1124" s="8" t="s">
        <v>201</v>
      </c>
      <c r="H1124" s="1">
        <v>2</v>
      </c>
      <c r="I1124" s="1" t="s">
        <v>1351</v>
      </c>
      <c r="J1124" s="1">
        <v>202</v>
      </c>
      <c r="K1124" s="1" t="s">
        <v>1352</v>
      </c>
      <c r="L1124" s="1">
        <v>61001002002</v>
      </c>
      <c r="M1124" s="1" t="s">
        <v>1365</v>
      </c>
      <c r="N1124" s="8">
        <v>1928</v>
      </c>
      <c r="O1124" s="8">
        <v>85.4</v>
      </c>
      <c r="P1124" s="8" t="s">
        <v>4009</v>
      </c>
      <c r="Q11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4" s="8" t="s">
        <v>3917</v>
      </c>
      <c r="S1124" s="8" t="s">
        <v>2440</v>
      </c>
      <c r="T1124" s="8" t="s">
        <v>1382</v>
      </c>
      <c r="U1124" s="1"/>
      <c r="V1124" s="1" t="s">
        <v>2593</v>
      </c>
      <c r="W1124" s="8" t="s">
        <v>2610</v>
      </c>
      <c r="X1124" s="19" t="s">
        <v>2822</v>
      </c>
      <c r="AA1124" s="20">
        <v>1937640.6</v>
      </c>
      <c r="AB1124" s="12">
        <f t="shared" si="17"/>
        <v>26725.06</v>
      </c>
      <c r="AC1124" s="17">
        <f>ROUND(1.65586^(2*EXP(-((Таблица1[[#This Row],[Площадь, кв.м]]/200)^2))-1),4)</f>
        <v>1.3996</v>
      </c>
      <c r="AD11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</v>
      </c>
      <c r="AF1124" s="21">
        <v>1</v>
      </c>
      <c r="AG11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11221.3182</v>
      </c>
      <c r="AH1124" s="34">
        <f>ROUND(Таблица1[[#This Row],[УПКС]]*Таблица1[[#This Row],[Площадь, кв.м]],2)</f>
        <v>958300.57</v>
      </c>
      <c r="AI1124" s="14">
        <f>Таблица1[[#This Row],[Кадастровая стоимость, руб]]/Таблица1[[#This Row],[Действ. КС]]</f>
        <v>0.49457085591621064</v>
      </c>
      <c r="AJ1124" s="20" t="s">
        <v>3996</v>
      </c>
      <c r="AK1124" s="20" t="s">
        <v>3997</v>
      </c>
      <c r="AL1124" s="20" t="s">
        <v>3998</v>
      </c>
      <c r="AM1124" s="8" t="s">
        <v>3984</v>
      </c>
      <c r="AN1124" s="8" t="s">
        <v>4036</v>
      </c>
      <c r="AO1124" s="46" t="s">
        <v>4013</v>
      </c>
    </row>
    <row r="1125" spans="1:41" x14ac:dyDescent="0.25">
      <c r="A1125" s="1" t="s">
        <v>264</v>
      </c>
      <c r="B1125" s="1" t="s">
        <v>8</v>
      </c>
      <c r="C1125" s="1" t="s">
        <v>3981</v>
      </c>
      <c r="D1125" s="1" t="s">
        <v>1315</v>
      </c>
      <c r="E1125" s="16">
        <v>204002000000</v>
      </c>
      <c r="F1125" s="16" t="s">
        <v>1005</v>
      </c>
      <c r="G1125" s="8" t="s">
        <v>201</v>
      </c>
      <c r="H1125" s="1">
        <v>2</v>
      </c>
      <c r="I1125" s="1" t="s">
        <v>1351</v>
      </c>
      <c r="J1125" s="1">
        <v>202</v>
      </c>
      <c r="K1125" s="1" t="s">
        <v>1352</v>
      </c>
      <c r="L1125" s="1">
        <v>61001005000</v>
      </c>
      <c r="M1125" s="1" t="s">
        <v>1358</v>
      </c>
      <c r="N1125" s="8">
        <v>2018</v>
      </c>
      <c r="O1125" s="8">
        <v>155.30000000000001</v>
      </c>
      <c r="P1125" s="8" t="s">
        <v>4009</v>
      </c>
      <c r="Q11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5" s="8" t="s">
        <v>3973</v>
      </c>
      <c r="S1125" s="8" t="s">
        <v>1612</v>
      </c>
      <c r="T1125" s="8" t="s">
        <v>1382</v>
      </c>
      <c r="U1125" s="1"/>
      <c r="V1125" s="1" t="s">
        <v>2593</v>
      </c>
      <c r="W1125" s="8" t="s">
        <v>2642</v>
      </c>
      <c r="X1125" s="19"/>
      <c r="AA1125" s="20">
        <v>676963.57</v>
      </c>
      <c r="AB1125" s="12">
        <f t="shared" si="17"/>
        <v>26725.06</v>
      </c>
      <c r="AC1125" s="17">
        <f>ROUND(1.65586^(2*EXP(-((Таблица1[[#This Row],[Площадь, кв.м]]/200)^2))-1),4)</f>
        <v>1.0488</v>
      </c>
      <c r="AD11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25" s="21">
        <v>1</v>
      </c>
      <c r="AG11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28029.242900000001</v>
      </c>
      <c r="AH1125" s="34">
        <f>ROUND(Таблица1[[#This Row],[УПКС]]*Таблица1[[#This Row],[Площадь, кв.м]],2)</f>
        <v>4352941.42</v>
      </c>
      <c r="AI1125" s="14">
        <f>Таблица1[[#This Row],[Кадастровая стоимость, руб]]/Таблица1[[#This Row],[Действ. КС]]</f>
        <v>6.430096999163486</v>
      </c>
      <c r="AJ1125" s="20" t="s">
        <v>3996</v>
      </c>
      <c r="AK1125" s="20" t="s">
        <v>3997</v>
      </c>
      <c r="AL1125" s="20" t="s">
        <v>3998</v>
      </c>
      <c r="AM1125" s="8" t="s">
        <v>3984</v>
      </c>
      <c r="AN1125" s="8" t="s">
        <v>4036</v>
      </c>
      <c r="AO1125" s="46" t="s">
        <v>4013</v>
      </c>
    </row>
    <row r="1126" spans="1:41" x14ac:dyDescent="0.25">
      <c r="A1126" s="1" t="s">
        <v>1065</v>
      </c>
      <c r="B1126" s="1" t="s">
        <v>17</v>
      </c>
      <c r="C1126" s="1" t="s">
        <v>3981</v>
      </c>
      <c r="D1126" s="1" t="s">
        <v>1315</v>
      </c>
      <c r="E1126" s="16">
        <v>204002000000</v>
      </c>
      <c r="F1126" s="16" t="s">
        <v>1005</v>
      </c>
      <c r="G1126" s="8" t="s">
        <v>201</v>
      </c>
      <c r="H1126" s="1">
        <v>2</v>
      </c>
      <c r="I1126" s="1" t="s">
        <v>1351</v>
      </c>
      <c r="J1126" s="1">
        <v>202</v>
      </c>
      <c r="K1126" s="1" t="s">
        <v>1352</v>
      </c>
      <c r="L1126" s="1">
        <v>61001002000</v>
      </c>
      <c r="M1126" s="1" t="s">
        <v>1364</v>
      </c>
      <c r="N1126" s="8">
        <v>2015</v>
      </c>
      <c r="O1126" s="8">
        <v>198.5</v>
      </c>
      <c r="P1126" s="8" t="s">
        <v>4009</v>
      </c>
      <c r="Q11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6" s="8" t="s">
        <v>3927</v>
      </c>
      <c r="S1126" s="8" t="s">
        <v>2381</v>
      </c>
      <c r="T1126" s="8" t="s">
        <v>1382</v>
      </c>
      <c r="U1126" s="1"/>
      <c r="V1126" s="1" t="s">
        <v>2593</v>
      </c>
      <c r="W1126" s="8" t="s">
        <v>2668</v>
      </c>
      <c r="X1126" s="19" t="s">
        <v>2737</v>
      </c>
      <c r="Y1126" s="8" t="s">
        <v>2586</v>
      </c>
      <c r="Z1126" s="8" t="s">
        <v>2934</v>
      </c>
      <c r="AA1126" s="20">
        <v>865275.4</v>
      </c>
      <c r="AB1126" s="12">
        <f t="shared" si="17"/>
        <v>26725.06</v>
      </c>
      <c r="AC1126" s="17">
        <f>ROUND(1.65586^(2*EXP(-((Таблица1[[#This Row],[Площадь, кв.м]]/200)^2))-1),4)</f>
        <v>0.88009999999999999</v>
      </c>
      <c r="AD11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26" s="21">
        <v>1</v>
      </c>
      <c r="AG11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23520.725299999998</v>
      </c>
      <c r="AH1126" s="34">
        <f>ROUND(Таблица1[[#This Row],[УПКС]]*Таблица1[[#This Row],[Площадь, кв.м]],2)</f>
        <v>4668863.97</v>
      </c>
      <c r="AI1126" s="14">
        <f>Таблица1[[#This Row],[Кадастровая стоимость, руб]]/Таблица1[[#This Row],[Действ. КС]]</f>
        <v>5.3958126742075407</v>
      </c>
      <c r="AJ1126" s="20" t="s">
        <v>3996</v>
      </c>
      <c r="AK1126" s="20" t="s">
        <v>3997</v>
      </c>
      <c r="AL1126" s="20" t="s">
        <v>3998</v>
      </c>
      <c r="AM1126" s="8" t="s">
        <v>3984</v>
      </c>
      <c r="AN1126" s="8" t="s">
        <v>4036</v>
      </c>
      <c r="AO1126" s="46" t="s">
        <v>4013</v>
      </c>
    </row>
    <row r="1127" spans="1:41" x14ac:dyDescent="0.25">
      <c r="A1127" s="1" t="s">
        <v>340</v>
      </c>
      <c r="B1127" s="1" t="s">
        <v>8</v>
      </c>
      <c r="C1127" s="1" t="s">
        <v>3981</v>
      </c>
      <c r="D1127" s="1" t="s">
        <v>1315</v>
      </c>
      <c r="E1127" s="16">
        <v>204002000000</v>
      </c>
      <c r="F1127" s="16" t="s">
        <v>1005</v>
      </c>
      <c r="G1127" s="8" t="s">
        <v>201</v>
      </c>
      <c r="H1127" s="1">
        <v>2</v>
      </c>
      <c r="I1127" s="1" t="s">
        <v>1351</v>
      </c>
      <c r="J1127" s="1">
        <v>202</v>
      </c>
      <c r="K1127" s="1" t="s">
        <v>1352</v>
      </c>
      <c r="L1127" s="1">
        <v>61001005000</v>
      </c>
      <c r="M1127" s="1" t="s">
        <v>1358</v>
      </c>
      <c r="N1127" s="8">
        <v>2016</v>
      </c>
      <c r="O1127" s="8">
        <v>200</v>
      </c>
      <c r="P1127" s="8" t="s">
        <v>4009</v>
      </c>
      <c r="Q11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7" s="8" t="s">
        <v>3974</v>
      </c>
      <c r="S1127" s="8" t="s">
        <v>1686</v>
      </c>
      <c r="T1127" s="8" t="s">
        <v>1382</v>
      </c>
      <c r="U1127" s="1"/>
      <c r="V1127" s="1" t="s">
        <v>2593</v>
      </c>
      <c r="W1127" s="8" t="s">
        <v>2661</v>
      </c>
      <c r="X1127" s="19" t="s">
        <v>2712</v>
      </c>
      <c r="AA1127" s="20">
        <v>871814</v>
      </c>
      <c r="AB1127" s="12">
        <f t="shared" si="17"/>
        <v>26725.06</v>
      </c>
      <c r="AC1127" s="17">
        <f>ROUND(1.65586^(2*EXP(-((Таблица1[[#This Row],[Площадь, кв.м]]/200)^2))-1),4)</f>
        <v>0.87519999999999998</v>
      </c>
      <c r="AD11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27" s="21">
        <v>1</v>
      </c>
      <c r="AG11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23389.772499999999</v>
      </c>
      <c r="AH1127" s="34">
        <f>ROUND(Таблица1[[#This Row],[УПКС]]*Таблица1[[#This Row],[Площадь, кв.м]],2)</f>
        <v>4677954.5</v>
      </c>
      <c r="AI1127" s="14">
        <f>Таблица1[[#This Row],[Кадастровая стоимость, руб]]/Таблица1[[#This Row],[Действ. КС]]</f>
        <v>5.3657712539601334</v>
      </c>
      <c r="AJ1127" s="20" t="s">
        <v>3996</v>
      </c>
      <c r="AK1127" s="20" t="s">
        <v>3997</v>
      </c>
      <c r="AL1127" s="20" t="s">
        <v>3998</v>
      </c>
      <c r="AM1127" s="8" t="s">
        <v>3984</v>
      </c>
      <c r="AN1127" s="8" t="s">
        <v>4036</v>
      </c>
      <c r="AO1127" s="46" t="s">
        <v>4013</v>
      </c>
    </row>
    <row r="1128" spans="1:41" x14ac:dyDescent="0.25">
      <c r="A1128" s="1" t="s">
        <v>1055</v>
      </c>
      <c r="B1128" s="1" t="s">
        <v>56</v>
      </c>
      <c r="C1128" s="1" t="s">
        <v>3981</v>
      </c>
      <c r="D1128" s="1" t="s">
        <v>1286</v>
      </c>
      <c r="E1128" s="16">
        <v>204002000000</v>
      </c>
      <c r="F1128" s="16" t="s">
        <v>1005</v>
      </c>
      <c r="G1128" s="8" t="s">
        <v>201</v>
      </c>
      <c r="H1128" s="1">
        <v>2</v>
      </c>
      <c r="I1128" s="1" t="s">
        <v>1351</v>
      </c>
      <c r="J1128" s="1">
        <v>202</v>
      </c>
      <c r="K1128" s="1" t="s">
        <v>1352</v>
      </c>
      <c r="L1128" s="1">
        <v>61001002001</v>
      </c>
      <c r="M1128" s="1" t="s">
        <v>1363</v>
      </c>
      <c r="N1128" s="8">
        <v>2004</v>
      </c>
      <c r="O1128" s="8">
        <v>188.4</v>
      </c>
      <c r="P1128" s="8" t="s">
        <v>4009</v>
      </c>
      <c r="Q11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8" s="8" t="s">
        <v>3917</v>
      </c>
      <c r="S1128" s="8" t="s">
        <v>2371</v>
      </c>
      <c r="T1128" s="8" t="s">
        <v>1382</v>
      </c>
      <c r="U1128" s="1"/>
      <c r="V1128" s="1" t="s">
        <v>2593</v>
      </c>
      <c r="W1128" s="8" t="s">
        <v>2610</v>
      </c>
      <c r="X1128" s="19" t="s">
        <v>2774</v>
      </c>
      <c r="AA1128" s="20">
        <v>6421883.4100000001</v>
      </c>
      <c r="AB1128" s="12">
        <f t="shared" si="17"/>
        <v>26725.06</v>
      </c>
      <c r="AC1128" s="17">
        <f>ROUND(1.65586^(2*EXP(-((Таблица1[[#This Row],[Площадь, кв.м]]/200)^2))-1),4)</f>
        <v>0.91479999999999995</v>
      </c>
      <c r="AD11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0.96</v>
      </c>
      <c r="AF1128" s="21">
        <v>1</v>
      </c>
      <c r="AG11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23470.161499999998</v>
      </c>
      <c r="AH1128" s="34">
        <f>ROUND(Таблица1[[#This Row],[УПКС]]*Таблица1[[#This Row],[Площадь, кв.м]],2)</f>
        <v>4421778.43</v>
      </c>
      <c r="AI1128" s="14">
        <f>Таблица1[[#This Row],[Кадастровая стоимость, руб]]/Таблица1[[#This Row],[Действ. КС]]</f>
        <v>0.68854853750762812</v>
      </c>
      <c r="AJ1128" s="20" t="s">
        <v>3996</v>
      </c>
      <c r="AK1128" s="20" t="s">
        <v>3997</v>
      </c>
      <c r="AL1128" s="20" t="s">
        <v>3998</v>
      </c>
      <c r="AM1128" s="8" t="s">
        <v>3984</v>
      </c>
      <c r="AN1128" s="8" t="s">
        <v>4036</v>
      </c>
      <c r="AO1128" s="46" t="s">
        <v>4013</v>
      </c>
    </row>
    <row r="1129" spans="1:41" x14ac:dyDescent="0.25">
      <c r="A1129" s="1" t="s">
        <v>1070</v>
      </c>
      <c r="B1129" s="1" t="s">
        <v>21</v>
      </c>
      <c r="C1129" s="1" t="s">
        <v>3981</v>
      </c>
      <c r="D1129" s="1" t="s">
        <v>1286</v>
      </c>
      <c r="E1129" s="16">
        <v>204002000000</v>
      </c>
      <c r="F1129" s="16" t="s">
        <v>1005</v>
      </c>
      <c r="G1129" s="8" t="s">
        <v>201</v>
      </c>
      <c r="H1129" s="1">
        <v>2</v>
      </c>
      <c r="I1129" s="1" t="s">
        <v>1351</v>
      </c>
      <c r="J1129" s="1">
        <v>202</v>
      </c>
      <c r="K1129" s="1" t="s">
        <v>1352</v>
      </c>
      <c r="L1129" s="1">
        <v>61001002001</v>
      </c>
      <c r="M1129" s="1" t="s">
        <v>1363</v>
      </c>
      <c r="N1129" s="8">
        <v>1944</v>
      </c>
      <c r="O1129" s="8">
        <v>207.6</v>
      </c>
      <c r="P1129" s="8" t="s">
        <v>4009</v>
      </c>
      <c r="Q11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29" s="8" t="s">
        <v>3918</v>
      </c>
      <c r="S1129" s="8" t="s">
        <v>2386</v>
      </c>
      <c r="T1129" s="8" t="s">
        <v>1382</v>
      </c>
      <c r="U1129" s="1"/>
      <c r="V1129" s="1" t="s">
        <v>2593</v>
      </c>
      <c r="W1129" s="8" t="s">
        <v>2613</v>
      </c>
      <c r="X1129" s="19" t="s">
        <v>2729</v>
      </c>
      <c r="AA1129" s="20">
        <v>1496444.8</v>
      </c>
      <c r="AB1129" s="12">
        <f t="shared" si="17"/>
        <v>26725.06</v>
      </c>
      <c r="AC1129" s="17">
        <f>ROUND(1.65586^(2*EXP(-((Таблица1[[#This Row],[Площадь, кв.м]]/200)^2))-1),4)</f>
        <v>0.85140000000000005</v>
      </c>
      <c r="AD11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129" s="21">
        <v>1</v>
      </c>
      <c r="AG11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7053.652</v>
      </c>
      <c r="AH1129" s="34">
        <f>ROUND(Таблица1[[#This Row],[УПКС]]*Таблица1[[#This Row],[Площадь, кв.м]],2)</f>
        <v>1464338.16</v>
      </c>
      <c r="AI1129" s="14">
        <f>Таблица1[[#This Row],[Кадастровая стоимость, руб]]/Таблица1[[#This Row],[Действ. КС]]</f>
        <v>0.9785447214624956</v>
      </c>
      <c r="AJ1129" s="20" t="s">
        <v>3996</v>
      </c>
      <c r="AK1129" s="20" t="s">
        <v>3997</v>
      </c>
      <c r="AL1129" s="20" t="s">
        <v>3998</v>
      </c>
      <c r="AM1129" s="8" t="s">
        <v>3984</v>
      </c>
      <c r="AN1129" s="8" t="s">
        <v>4036</v>
      </c>
      <c r="AO1129" s="46" t="s">
        <v>4013</v>
      </c>
    </row>
    <row r="1130" spans="1:41" x14ac:dyDescent="0.25">
      <c r="A1130" s="1" t="s">
        <v>1119</v>
      </c>
      <c r="B1130" s="18" t="s">
        <v>8</v>
      </c>
      <c r="C1130" s="1" t="s">
        <v>3981</v>
      </c>
      <c r="D1130" s="1" t="s">
        <v>1286</v>
      </c>
      <c r="E1130" s="16">
        <v>204002000000</v>
      </c>
      <c r="F1130" s="16" t="s">
        <v>1005</v>
      </c>
      <c r="G1130" s="1" t="s">
        <v>201</v>
      </c>
      <c r="H1130" s="1">
        <v>2</v>
      </c>
      <c r="I1130" s="1" t="s">
        <v>1351</v>
      </c>
      <c r="J1130" s="1">
        <v>202</v>
      </c>
      <c r="K1130" s="1" t="s">
        <v>1352</v>
      </c>
      <c r="L1130" s="18">
        <v>61001002002</v>
      </c>
      <c r="M1130" s="1" t="s">
        <v>1365</v>
      </c>
      <c r="N1130" s="1">
        <v>1947</v>
      </c>
      <c r="O1130" s="8">
        <v>56.3</v>
      </c>
      <c r="P1130" s="8" t="s">
        <v>4009</v>
      </c>
      <c r="Q11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0" s="8" t="s">
        <v>3901</v>
      </c>
      <c r="S1130" s="8" t="s">
        <v>2428</v>
      </c>
      <c r="T1130" s="8" t="s">
        <v>1382</v>
      </c>
      <c r="U1130" s="1"/>
      <c r="V1130" s="1" t="s">
        <v>2593</v>
      </c>
      <c r="W1130" s="8" t="s">
        <v>2610</v>
      </c>
      <c r="X1130" s="48" t="s">
        <v>2737</v>
      </c>
      <c r="Y1130" s="1"/>
      <c r="Z1130" s="1"/>
      <c r="AA1130" s="20">
        <v>303133.28000000003</v>
      </c>
      <c r="AB1130" s="12">
        <f t="shared" si="17"/>
        <v>26725.06</v>
      </c>
      <c r="AC1130" s="17">
        <f>ROUND(1.65586^(2*EXP(-((Таблица1[[#This Row],[Площадь, кв.м]]/200)^2))-1),4)</f>
        <v>1.5334000000000001</v>
      </c>
      <c r="AD11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130" s="21">
        <v>1</v>
      </c>
      <c r="AG11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12703.8642</v>
      </c>
      <c r="AH1130" s="34">
        <f>ROUND(Таблица1[[#This Row],[УПКС]]*Таблица1[[#This Row],[Площадь, кв.м]],2)</f>
        <v>715227.55</v>
      </c>
      <c r="AI1130" s="14">
        <f>Таблица1[[#This Row],[Кадастровая стоимость, руб]]/Таблица1[[#This Row],[Действ. КС]]</f>
        <v>2.3594491175630732</v>
      </c>
      <c r="AJ1130" s="20" t="s">
        <v>3996</v>
      </c>
      <c r="AK1130" s="20" t="s">
        <v>3997</v>
      </c>
      <c r="AL1130" s="20" t="s">
        <v>3998</v>
      </c>
      <c r="AM1130" s="8" t="s">
        <v>3984</v>
      </c>
      <c r="AN1130" s="8" t="s">
        <v>4036</v>
      </c>
      <c r="AO1130" s="46" t="s">
        <v>4013</v>
      </c>
    </row>
    <row r="1131" spans="1:41" x14ac:dyDescent="0.25">
      <c r="A1131" s="1" t="s">
        <v>765</v>
      </c>
      <c r="B1131" s="1" t="s">
        <v>21</v>
      </c>
      <c r="C1131" s="1" t="s">
        <v>3981</v>
      </c>
      <c r="D1131" s="1" t="s">
        <v>1286</v>
      </c>
      <c r="E1131" s="16">
        <v>204002000000</v>
      </c>
      <c r="F1131" s="16" t="s">
        <v>1005</v>
      </c>
      <c r="G1131" s="8" t="s">
        <v>201</v>
      </c>
      <c r="H1131" s="1">
        <v>2</v>
      </c>
      <c r="I1131" s="1" t="s">
        <v>1351</v>
      </c>
      <c r="J1131" s="1">
        <v>202</v>
      </c>
      <c r="K1131" s="1" t="s">
        <v>1352</v>
      </c>
      <c r="L1131" s="1">
        <v>61001002001</v>
      </c>
      <c r="M1131" s="1" t="s">
        <v>1363</v>
      </c>
      <c r="N1131" s="8">
        <v>2010</v>
      </c>
      <c r="O1131" s="8">
        <v>74.099999999999994</v>
      </c>
      <c r="P1131" s="8" t="s">
        <v>4009</v>
      </c>
      <c r="Q11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1" s="8" t="s">
        <v>3917</v>
      </c>
      <c r="S1131" s="8" t="s">
        <v>2093</v>
      </c>
      <c r="T1131" s="8" t="s">
        <v>1382</v>
      </c>
      <c r="U1131" s="1"/>
      <c r="V1131" s="1" t="s">
        <v>2593</v>
      </c>
      <c r="W1131" s="8" t="s">
        <v>2610</v>
      </c>
      <c r="X1131" s="19" t="s">
        <v>2700</v>
      </c>
      <c r="AA1131" s="20">
        <v>1710413.78</v>
      </c>
      <c r="AB1131" s="12">
        <f t="shared" si="17"/>
        <v>26725.06</v>
      </c>
      <c r="AC1131" s="17">
        <f>ROUND(1.65586^(2*EXP(-((Таблица1[[#This Row],[Площадь, кв.м]]/200)^2))-1),4)</f>
        <v>1.4549000000000001</v>
      </c>
      <c r="AD113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131" s="21">
        <v>1</v>
      </c>
      <c r="AG113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38493.466899999999</v>
      </c>
      <c r="AH1131" s="34">
        <f>ROUND(Таблица1[[#This Row],[УПКС]]*Таблица1[[#This Row],[Площадь, кв.м]],2)</f>
        <v>2852365.9</v>
      </c>
      <c r="AI1131" s="14">
        <f>Таблица1[[#This Row],[Кадастровая стоимость, руб]]/Таблица1[[#This Row],[Действ. КС]]</f>
        <v>1.6676467024254211</v>
      </c>
      <c r="AJ1131" s="20" t="s">
        <v>3996</v>
      </c>
      <c r="AK1131" s="20" t="s">
        <v>3997</v>
      </c>
      <c r="AL1131" s="20" t="s">
        <v>3998</v>
      </c>
      <c r="AM1131" s="8" t="s">
        <v>3984</v>
      </c>
      <c r="AN1131" s="8" t="s">
        <v>4036</v>
      </c>
      <c r="AO1131" s="46" t="s">
        <v>4013</v>
      </c>
    </row>
    <row r="1132" spans="1:41" x14ac:dyDescent="0.25">
      <c r="A1132" s="1" t="s">
        <v>16</v>
      </c>
      <c r="B1132" s="1" t="s">
        <v>17</v>
      </c>
      <c r="C1132" s="1" t="s">
        <v>3981</v>
      </c>
      <c r="D1132" s="1" t="s">
        <v>1286</v>
      </c>
      <c r="E1132" s="16">
        <v>204002000000</v>
      </c>
      <c r="F1132" s="16" t="s">
        <v>1005</v>
      </c>
      <c r="G1132" s="8" t="s">
        <v>1338</v>
      </c>
      <c r="H1132" s="1">
        <v>2</v>
      </c>
      <c r="I1132" s="1" t="s">
        <v>1349</v>
      </c>
      <c r="J1132" s="1">
        <v>201</v>
      </c>
      <c r="K1132" s="1" t="s">
        <v>1350</v>
      </c>
      <c r="L1132" s="1">
        <v>61001005000</v>
      </c>
      <c r="M1132" s="1" t="s">
        <v>1358</v>
      </c>
      <c r="N1132" s="8">
        <v>2014</v>
      </c>
      <c r="O1132" s="8">
        <v>124.2</v>
      </c>
      <c r="P1132" s="8" t="s">
        <v>4009</v>
      </c>
      <c r="Q11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2" s="8" t="s">
        <v>3917</v>
      </c>
      <c r="S1132" s="8" t="s">
        <v>1390</v>
      </c>
      <c r="T1132" s="8" t="s">
        <v>1382</v>
      </c>
      <c r="U1132" s="1"/>
      <c r="V1132" s="1" t="s">
        <v>2593</v>
      </c>
      <c r="W1132" s="8" t="s">
        <v>2610</v>
      </c>
      <c r="X1132" s="19" t="s">
        <v>2694</v>
      </c>
      <c r="Y1132" s="8" t="s">
        <v>2933</v>
      </c>
      <c r="Z1132" s="8">
        <v>2</v>
      </c>
      <c r="AA1132" s="20">
        <v>4094985.78</v>
      </c>
      <c r="AB1132" s="12">
        <f t="shared" si="17"/>
        <v>26725.06</v>
      </c>
      <c r="AC1132" s="17">
        <f>ROUND(1.65586^(2*EXP(-((Таблица1[[#This Row],[Площадь, кв.м]]/200)^2))-1),4)</f>
        <v>1.1991000000000001</v>
      </c>
      <c r="AD113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32" s="21">
        <v>1</v>
      </c>
      <c r="AG113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32046.019400000001</v>
      </c>
      <c r="AH1132" s="34">
        <f>ROUND(Таблица1[[#This Row],[УПКС]]*Таблица1[[#This Row],[Площадь, кв.м]],2)</f>
        <v>3980115.61</v>
      </c>
      <c r="AI1132" s="14">
        <f>Таблица1[[#This Row],[Кадастровая стоимость, руб]]/Таблица1[[#This Row],[Действ. КС]]</f>
        <v>0.97194857902534648</v>
      </c>
      <c r="AJ1132" s="20" t="s">
        <v>3996</v>
      </c>
      <c r="AK1132" s="20" t="s">
        <v>3997</v>
      </c>
      <c r="AL1132" s="20" t="s">
        <v>3998</v>
      </c>
      <c r="AM1132" s="8" t="s">
        <v>3984</v>
      </c>
      <c r="AN1132" s="8" t="s">
        <v>4036</v>
      </c>
      <c r="AO1132" s="46" t="s">
        <v>4013</v>
      </c>
    </row>
    <row r="1133" spans="1:41" x14ac:dyDescent="0.25">
      <c r="A1133" s="1" t="s">
        <v>24</v>
      </c>
      <c r="B1133" s="1" t="s">
        <v>17</v>
      </c>
      <c r="C1133" s="1" t="s">
        <v>3981</v>
      </c>
      <c r="D1133" s="1" t="s">
        <v>1286</v>
      </c>
      <c r="E1133" s="16">
        <v>204002000000</v>
      </c>
      <c r="F1133" s="16" t="s">
        <v>1005</v>
      </c>
      <c r="G1133" s="8" t="s">
        <v>1338</v>
      </c>
      <c r="H1133" s="1">
        <v>2</v>
      </c>
      <c r="I1133" s="1" t="s">
        <v>1349</v>
      </c>
      <c r="J1133" s="1">
        <v>201</v>
      </c>
      <c r="K1133" s="1" t="s">
        <v>1350</v>
      </c>
      <c r="L1133" s="1">
        <v>61001005000</v>
      </c>
      <c r="M1133" s="1" t="s">
        <v>1358</v>
      </c>
      <c r="N1133" s="8">
        <v>2014</v>
      </c>
      <c r="O1133" s="8">
        <v>174.9</v>
      </c>
      <c r="P1133" s="8" t="s">
        <v>4009</v>
      </c>
      <c r="Q11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3" s="8" t="s">
        <v>3917</v>
      </c>
      <c r="S1133" s="8" t="s">
        <v>1395</v>
      </c>
      <c r="T1133" s="8" t="s">
        <v>1382</v>
      </c>
      <c r="U1133" s="1"/>
      <c r="V1133" s="1" t="s">
        <v>2593</v>
      </c>
      <c r="W1133" s="8" t="s">
        <v>2610</v>
      </c>
      <c r="X1133" s="19" t="s">
        <v>2694</v>
      </c>
      <c r="Y1133" s="8" t="s">
        <v>2933</v>
      </c>
      <c r="Z1133" s="8">
        <v>1</v>
      </c>
      <c r="AA1133" s="20">
        <v>5766610.4100000001</v>
      </c>
      <c r="AB1133" s="12">
        <f t="shared" si="17"/>
        <v>26725.06</v>
      </c>
      <c r="AC1133" s="17">
        <f>ROUND(1.65586^(2*EXP(-((Таблица1[[#This Row],[Площадь, кв.м]]/200)^2))-1),4)</f>
        <v>0.96579999999999999</v>
      </c>
      <c r="AD113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33" s="21">
        <v>1</v>
      </c>
      <c r="AG113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25811.062900000001</v>
      </c>
      <c r="AH1133" s="34">
        <f>ROUND(Таблица1[[#This Row],[УПКС]]*Таблица1[[#This Row],[Площадь, кв.м]],2)</f>
        <v>4514354.9000000004</v>
      </c>
      <c r="AI1133" s="14">
        <f>Таблица1[[#This Row],[Кадастровая стоимость, руб]]/Таблица1[[#This Row],[Действ. КС]]</f>
        <v>0.78284374685197444</v>
      </c>
      <c r="AJ1133" s="20" t="s">
        <v>3996</v>
      </c>
      <c r="AK1133" s="20" t="s">
        <v>3997</v>
      </c>
      <c r="AL1133" s="20" t="s">
        <v>3998</v>
      </c>
      <c r="AM1133" s="8" t="s">
        <v>3984</v>
      </c>
      <c r="AN1133" s="8" t="s">
        <v>4036</v>
      </c>
      <c r="AO1133" s="46" t="s">
        <v>4013</v>
      </c>
    </row>
    <row r="1134" spans="1:41" x14ac:dyDescent="0.25">
      <c r="A1134" s="1" t="s">
        <v>22</v>
      </c>
      <c r="B1134" s="1" t="s">
        <v>17</v>
      </c>
      <c r="C1134" s="1" t="s">
        <v>3981</v>
      </c>
      <c r="D1134" s="1" t="s">
        <v>1286</v>
      </c>
      <c r="E1134" s="16">
        <v>204002000000</v>
      </c>
      <c r="F1134" s="16" t="s">
        <v>1005</v>
      </c>
      <c r="G1134" s="8" t="s">
        <v>1338</v>
      </c>
      <c r="H1134" s="1">
        <v>2</v>
      </c>
      <c r="I1134" s="1" t="s">
        <v>1349</v>
      </c>
      <c r="J1134" s="1">
        <v>201</v>
      </c>
      <c r="K1134" s="1" t="s">
        <v>1350</v>
      </c>
      <c r="L1134" s="1">
        <v>61001005000</v>
      </c>
      <c r="M1134" s="1" t="s">
        <v>1358</v>
      </c>
      <c r="N1134" s="8">
        <v>2014</v>
      </c>
      <c r="O1134" s="8">
        <v>156.9</v>
      </c>
      <c r="P1134" s="8" t="s">
        <v>4009</v>
      </c>
      <c r="Q11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4" s="8" t="s">
        <v>3917</v>
      </c>
      <c r="S1134" s="8" t="s">
        <v>1393</v>
      </c>
      <c r="T1134" s="8" t="s">
        <v>1382</v>
      </c>
      <c r="U1134" s="1"/>
      <c r="V1134" s="1" t="s">
        <v>2593</v>
      </c>
      <c r="W1134" s="8" t="s">
        <v>2610</v>
      </c>
      <c r="X1134" s="19" t="s">
        <v>2694</v>
      </c>
      <c r="Y1134" s="8" t="s">
        <v>2933</v>
      </c>
      <c r="Z1134" s="8">
        <v>3</v>
      </c>
      <c r="AA1134" s="20">
        <v>5173134.21</v>
      </c>
      <c r="AB1134" s="12">
        <f t="shared" si="17"/>
        <v>26725.06</v>
      </c>
      <c r="AC1134" s="17">
        <f>ROUND(1.65586^(2*EXP(-((Таблица1[[#This Row],[Площадь, кв.м]]/200)^2))-1),4)</f>
        <v>1.0416000000000001</v>
      </c>
      <c r="AD113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34" s="21">
        <v>1</v>
      </c>
      <c r="AG113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27836.822499999998</v>
      </c>
      <c r="AH1134" s="34">
        <f>ROUND(Таблица1[[#This Row],[УПКС]]*Таблица1[[#This Row],[Площадь, кв.м]],2)</f>
        <v>4367597.45</v>
      </c>
      <c r="AI1134" s="14">
        <f>Таблица1[[#This Row],[Кадастровая стоимость, руб]]/Таблица1[[#This Row],[Действ. КС]]</f>
        <v>0.84428458120362593</v>
      </c>
      <c r="AJ1134" s="20" t="s">
        <v>3996</v>
      </c>
      <c r="AK1134" s="20" t="s">
        <v>3997</v>
      </c>
      <c r="AL1134" s="20" t="s">
        <v>3998</v>
      </c>
      <c r="AM1134" s="8" t="s">
        <v>3984</v>
      </c>
      <c r="AN1134" s="8" t="s">
        <v>4036</v>
      </c>
      <c r="AO1134" s="46" t="s">
        <v>4013</v>
      </c>
    </row>
    <row r="1135" spans="1:41" x14ac:dyDescent="0.25">
      <c r="A1135" s="1" t="s">
        <v>31</v>
      </c>
      <c r="B1135" s="1" t="s">
        <v>32</v>
      </c>
      <c r="C1135" s="1" t="s">
        <v>3981</v>
      </c>
      <c r="D1135" s="1" t="s">
        <v>1286</v>
      </c>
      <c r="E1135" s="16">
        <v>204002000000</v>
      </c>
      <c r="F1135" s="16" t="s">
        <v>1005</v>
      </c>
      <c r="G1135" s="8" t="s">
        <v>1338</v>
      </c>
      <c r="H1135" s="1">
        <v>2</v>
      </c>
      <c r="I1135" s="1" t="s">
        <v>1349</v>
      </c>
      <c r="J1135" s="1">
        <v>201</v>
      </c>
      <c r="K1135" s="1" t="s">
        <v>1350</v>
      </c>
      <c r="L1135" s="1">
        <v>61001006002</v>
      </c>
      <c r="M1135" s="1" t="s">
        <v>1360</v>
      </c>
      <c r="N1135" s="8">
        <v>2015</v>
      </c>
      <c r="O1135" s="8">
        <v>204.7</v>
      </c>
      <c r="P1135" s="8" t="s">
        <v>4009</v>
      </c>
      <c r="Q113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5" s="8" t="s">
        <v>3918</v>
      </c>
      <c r="S1135" s="8" t="s">
        <v>1401</v>
      </c>
      <c r="T1135" s="8" t="s">
        <v>1382</v>
      </c>
      <c r="U1135" s="1"/>
      <c r="V1135" s="1" t="s">
        <v>2593</v>
      </c>
      <c r="W1135" s="8" t="s">
        <v>2613</v>
      </c>
      <c r="X1135" s="19" t="s">
        <v>2697</v>
      </c>
      <c r="Y1135" s="8" t="s">
        <v>2933</v>
      </c>
      <c r="Z1135" s="8">
        <v>1</v>
      </c>
      <c r="AA1135" s="20">
        <v>6749143.2300000004</v>
      </c>
      <c r="AB1135" s="12">
        <f t="shared" si="17"/>
        <v>26725.06</v>
      </c>
      <c r="AC1135" s="17">
        <f>ROUND(1.65586^(2*EXP(-((Таблица1[[#This Row],[Площадь, кв.м]]/200)^2))-1),4)</f>
        <v>0.86029999999999995</v>
      </c>
      <c r="AD113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35" s="21">
        <v>1</v>
      </c>
      <c r="AG113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22991.569100000001</v>
      </c>
      <c r="AH1135" s="34">
        <f>ROUND(Таблица1[[#This Row],[УПКС]]*Таблица1[[#This Row],[Площадь, кв.м]],2)</f>
        <v>4706374.1900000004</v>
      </c>
      <c r="AI1135" s="14">
        <f>Таблица1[[#This Row],[Кадастровая стоимость, руб]]/Таблица1[[#This Row],[Действ. КС]]</f>
        <v>0.69732913195264934</v>
      </c>
      <c r="AJ1135" s="20" t="s">
        <v>3996</v>
      </c>
      <c r="AK1135" s="20" t="s">
        <v>3997</v>
      </c>
      <c r="AL1135" s="20" t="s">
        <v>3998</v>
      </c>
      <c r="AM1135" s="8" t="s">
        <v>3984</v>
      </c>
      <c r="AN1135" s="8" t="s">
        <v>4036</v>
      </c>
      <c r="AO1135" s="46" t="s">
        <v>4013</v>
      </c>
    </row>
    <row r="1136" spans="1:41" x14ac:dyDescent="0.25">
      <c r="A1136" s="1" t="s">
        <v>184</v>
      </c>
      <c r="B1136" s="1" t="s">
        <v>17</v>
      </c>
      <c r="C1136" s="1" t="s">
        <v>3981</v>
      </c>
      <c r="D1136" s="1" t="s">
        <v>1286</v>
      </c>
      <c r="E1136" s="16">
        <v>204002000000</v>
      </c>
      <c r="F1136" s="16" t="s">
        <v>1005</v>
      </c>
      <c r="G1136" s="8" t="s">
        <v>201</v>
      </c>
      <c r="H1136" s="1">
        <v>2</v>
      </c>
      <c r="I1136" s="1" t="s">
        <v>1351</v>
      </c>
      <c r="J1136" s="1">
        <v>202</v>
      </c>
      <c r="K1136" s="1" t="s">
        <v>1352</v>
      </c>
      <c r="L1136" s="1">
        <v>61001006002</v>
      </c>
      <c r="M1136" s="1" t="s">
        <v>1360</v>
      </c>
      <c r="N1136" s="8">
        <v>2015</v>
      </c>
      <c r="O1136" s="8">
        <v>110.9</v>
      </c>
      <c r="P1136" s="8" t="s">
        <v>4009</v>
      </c>
      <c r="Q113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6" s="8" t="s">
        <v>3973</v>
      </c>
      <c r="S1136" s="8" t="s">
        <v>1539</v>
      </c>
      <c r="T1136" s="8" t="s">
        <v>1382</v>
      </c>
      <c r="U1136" s="1"/>
      <c r="V1136" s="1" t="s">
        <v>2593</v>
      </c>
      <c r="W1136" s="8" t="s">
        <v>2642</v>
      </c>
      <c r="X1136" s="19" t="s">
        <v>2713</v>
      </c>
      <c r="AA1136" s="20">
        <v>3656472.81</v>
      </c>
      <c r="AB1136" s="12">
        <f t="shared" si="17"/>
        <v>26725.06</v>
      </c>
      <c r="AC1136" s="17">
        <f>ROUND(1.65586^(2*EXP(-((Таблица1[[#This Row],[Площадь, кв.м]]/200)^2))-1),4)</f>
        <v>1.2679</v>
      </c>
      <c r="AD113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36" s="21">
        <v>1</v>
      </c>
      <c r="AG113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33884.703600000001</v>
      </c>
      <c r="AH1136" s="34">
        <f>ROUND(Таблица1[[#This Row],[УПКС]]*Таблица1[[#This Row],[Площадь, кв.м]],2)</f>
        <v>3757813.63</v>
      </c>
      <c r="AI1136" s="14">
        <f>Таблица1[[#This Row],[Кадастровая стоимость, руб]]/Таблица1[[#This Row],[Действ. КС]]</f>
        <v>1.0277154583846064</v>
      </c>
      <c r="AJ1136" s="20" t="s">
        <v>3996</v>
      </c>
      <c r="AK1136" s="20" t="s">
        <v>3997</v>
      </c>
      <c r="AL1136" s="20" t="s">
        <v>3998</v>
      </c>
      <c r="AM1136" s="8" t="s">
        <v>3984</v>
      </c>
      <c r="AN1136" s="8" t="s">
        <v>4036</v>
      </c>
      <c r="AO1136" s="46" t="s">
        <v>4013</v>
      </c>
    </row>
    <row r="1137" spans="1:41" x14ac:dyDescent="0.25">
      <c r="A1137" s="1" t="s">
        <v>23</v>
      </c>
      <c r="B1137" s="1" t="s">
        <v>6</v>
      </c>
      <c r="C1137" s="1" t="s">
        <v>3981</v>
      </c>
      <c r="D1137" s="1" t="s">
        <v>1286</v>
      </c>
      <c r="E1137" s="16">
        <v>204002000000</v>
      </c>
      <c r="F1137" s="16" t="s">
        <v>1005</v>
      </c>
      <c r="G1137" s="8" t="s">
        <v>1338</v>
      </c>
      <c r="H1137" s="1">
        <v>2</v>
      </c>
      <c r="I1137" s="1" t="s">
        <v>1349</v>
      </c>
      <c r="J1137" s="1">
        <v>201</v>
      </c>
      <c r="K1137" s="1" t="s">
        <v>1350</v>
      </c>
      <c r="L1137" s="1">
        <v>61001005000</v>
      </c>
      <c r="M1137" s="1" t="s">
        <v>1358</v>
      </c>
      <c r="N1137" s="8">
        <v>2017</v>
      </c>
      <c r="O1137" s="8">
        <v>164.5</v>
      </c>
      <c r="P1137" s="8" t="s">
        <v>4009</v>
      </c>
      <c r="Q113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7" s="8" t="s">
        <v>3918</v>
      </c>
      <c r="S1137" s="8" t="s">
        <v>1394</v>
      </c>
      <c r="T1137" s="8" t="s">
        <v>1382</v>
      </c>
      <c r="U1137" s="1"/>
      <c r="V1137" s="1" t="s">
        <v>2593</v>
      </c>
      <c r="W1137" s="8" t="s">
        <v>2613</v>
      </c>
      <c r="X1137" s="19" t="s">
        <v>2697</v>
      </c>
      <c r="Y1137" s="8" t="s">
        <v>2933</v>
      </c>
      <c r="Z1137" s="8">
        <v>2</v>
      </c>
      <c r="AA1137" s="20">
        <v>5423713.0499999998</v>
      </c>
      <c r="AB1137" s="12">
        <f t="shared" si="17"/>
        <v>26725.06</v>
      </c>
      <c r="AC1137" s="17">
        <f>ROUND(1.65586^(2*EXP(-((Таблица1[[#This Row],[Площадь, кв.м]]/200)^2))-1),4)</f>
        <v>1.0085</v>
      </c>
      <c r="AD113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37" s="21">
        <v>1</v>
      </c>
      <c r="AG113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26952.223000000002</v>
      </c>
      <c r="AH1137" s="34">
        <f>ROUND(Таблица1[[#This Row],[УПКС]]*Таблица1[[#This Row],[Площадь, кв.м]],2)</f>
        <v>4433640.68</v>
      </c>
      <c r="AI1137" s="14">
        <f>Таблица1[[#This Row],[Кадастровая стоимость, руб]]/Таблица1[[#This Row],[Действ. КС]]</f>
        <v>0.81745487623096136</v>
      </c>
      <c r="AJ1137" s="20" t="s">
        <v>3996</v>
      </c>
      <c r="AK1137" s="20" t="s">
        <v>3997</v>
      </c>
      <c r="AL1137" s="20" t="s">
        <v>3998</v>
      </c>
      <c r="AM1137" s="8" t="s">
        <v>3984</v>
      </c>
      <c r="AN1137" s="8" t="s">
        <v>4036</v>
      </c>
      <c r="AO1137" s="46" t="s">
        <v>4013</v>
      </c>
    </row>
    <row r="1138" spans="1:41" x14ac:dyDescent="0.25">
      <c r="A1138" s="1" t="s">
        <v>1031</v>
      </c>
      <c r="B1138" s="1" t="s">
        <v>17</v>
      </c>
      <c r="C1138" s="1" t="s">
        <v>3981</v>
      </c>
      <c r="D1138" s="1" t="s">
        <v>1286</v>
      </c>
      <c r="E1138" s="16">
        <v>204002000000</v>
      </c>
      <c r="F1138" s="16" t="s">
        <v>1005</v>
      </c>
      <c r="G1138" s="8" t="s">
        <v>201</v>
      </c>
      <c r="H1138" s="1">
        <v>2</v>
      </c>
      <c r="I1138" s="1" t="s">
        <v>1351</v>
      </c>
      <c r="J1138" s="1">
        <v>202</v>
      </c>
      <c r="K1138" s="1" t="s">
        <v>1352</v>
      </c>
      <c r="L1138" s="1">
        <v>61001002000</v>
      </c>
      <c r="M1138" s="1" t="s">
        <v>1364</v>
      </c>
      <c r="N1138" s="8">
        <v>2015</v>
      </c>
      <c r="O1138" s="8">
        <v>160.19999999999999</v>
      </c>
      <c r="P1138" s="8" t="s">
        <v>4009</v>
      </c>
      <c r="Q113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1138" s="8" t="s">
        <v>2347</v>
      </c>
      <c r="T1138" s="8" t="s">
        <v>1382</v>
      </c>
      <c r="U1138" s="1"/>
      <c r="V1138" s="1" t="s">
        <v>2593</v>
      </c>
      <c r="W1138" s="8" t="s">
        <v>2671</v>
      </c>
      <c r="X1138" s="19" t="s">
        <v>2706</v>
      </c>
      <c r="AA1138" s="20">
        <v>5281938.18</v>
      </c>
      <c r="AB1138" s="12">
        <f t="shared" si="17"/>
        <v>26725.06</v>
      </c>
      <c r="AC1138" s="17">
        <f>ROUND(1.65586^(2*EXP(-((Таблица1[[#This Row],[Площадь, кв.м]]/200)^2))-1),4)</f>
        <v>1.0269999999999999</v>
      </c>
      <c r="AD113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38" s="21">
        <v>1</v>
      </c>
      <c r="AG113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27446.636600000002</v>
      </c>
      <c r="AH1138" s="34">
        <f>ROUND(Таблица1[[#This Row],[УПКС]]*Таблица1[[#This Row],[Площадь, кв.м]],2)</f>
        <v>4396951.18</v>
      </c>
      <c r="AI1138" s="14">
        <f>Таблица1[[#This Row],[Кадастровая стоимость, руб]]/Таблица1[[#This Row],[Действ. КС]]</f>
        <v>0.83245032981434852</v>
      </c>
      <c r="AJ1138" s="20" t="s">
        <v>3996</v>
      </c>
      <c r="AK1138" s="20" t="s">
        <v>3997</v>
      </c>
      <c r="AL1138" s="20" t="s">
        <v>3998</v>
      </c>
      <c r="AM1138" s="8" t="s">
        <v>3984</v>
      </c>
      <c r="AN1138" s="8" t="s">
        <v>4036</v>
      </c>
      <c r="AO1138" s="46" t="s">
        <v>4013</v>
      </c>
    </row>
    <row r="1139" spans="1:41" x14ac:dyDescent="0.25">
      <c r="A1139" s="1" t="s">
        <v>66</v>
      </c>
      <c r="B1139" s="1" t="s">
        <v>17</v>
      </c>
      <c r="C1139" s="1" t="s">
        <v>3981</v>
      </c>
      <c r="D1139" s="1" t="s">
        <v>1294</v>
      </c>
      <c r="E1139" s="16">
        <v>204002000000</v>
      </c>
      <c r="F1139" s="16" t="s">
        <v>1005</v>
      </c>
      <c r="G1139" s="8" t="s">
        <v>1338</v>
      </c>
      <c r="H1139" s="1">
        <v>2</v>
      </c>
      <c r="I1139" s="1" t="s">
        <v>1349</v>
      </c>
      <c r="J1139" s="1">
        <v>201</v>
      </c>
      <c r="K1139" s="1" t="s">
        <v>1350</v>
      </c>
      <c r="L1139" s="1">
        <v>61001002001</v>
      </c>
      <c r="M1139" s="1" t="s">
        <v>1363</v>
      </c>
      <c r="N1139" s="8">
        <v>1955</v>
      </c>
      <c r="O1139" s="8">
        <v>57.7</v>
      </c>
      <c r="P1139" s="8" t="s">
        <v>4009</v>
      </c>
      <c r="Q113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39" s="8" t="s">
        <v>3919</v>
      </c>
      <c r="S1139" s="8" t="s">
        <v>1432</v>
      </c>
      <c r="T1139" s="8" t="s">
        <v>1382</v>
      </c>
      <c r="U1139" s="1"/>
      <c r="V1139" s="1" t="s">
        <v>2597</v>
      </c>
      <c r="W1139" s="8" t="s">
        <v>2623</v>
      </c>
      <c r="X1139" s="19" t="s">
        <v>2717</v>
      </c>
      <c r="AA1139" s="20">
        <v>2565749.94</v>
      </c>
      <c r="AB1139" s="12">
        <f t="shared" si="17"/>
        <v>26725.06</v>
      </c>
      <c r="AC1139" s="17">
        <f>ROUND(1.65586^(2*EXP(-((Таблица1[[#This Row],[Площадь, кв.м]]/200)^2))-1),4)</f>
        <v>1.5277000000000001</v>
      </c>
      <c r="AD113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3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39" s="21">
        <v>1</v>
      </c>
      <c r="AG113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13473.1985</v>
      </c>
      <c r="AH1139" s="34">
        <f>ROUND(Таблица1[[#This Row],[УПКС]]*Таблица1[[#This Row],[Площадь, кв.м]],2)</f>
        <v>777403.55</v>
      </c>
      <c r="AI1139" s="14">
        <f>Таблица1[[#This Row],[Кадастровая стоимость, руб]]/Таблица1[[#This Row],[Действ. КС]]</f>
        <v>0.30299271876822104</v>
      </c>
      <c r="AJ1139" s="20" t="s">
        <v>3996</v>
      </c>
      <c r="AK1139" s="20" t="s">
        <v>3997</v>
      </c>
      <c r="AL1139" s="20" t="s">
        <v>3998</v>
      </c>
      <c r="AM1139" s="8" t="s">
        <v>3984</v>
      </c>
      <c r="AN1139" s="8" t="s">
        <v>4036</v>
      </c>
      <c r="AO1139" s="46" t="s">
        <v>4013</v>
      </c>
    </row>
    <row r="1140" spans="1:41" x14ac:dyDescent="0.25">
      <c r="A1140" s="1" t="s">
        <v>1021</v>
      </c>
      <c r="B1140" s="1" t="s">
        <v>21</v>
      </c>
      <c r="C1140" s="1" t="s">
        <v>3981</v>
      </c>
      <c r="D1140" s="1" t="s">
        <v>1294</v>
      </c>
      <c r="E1140" s="16">
        <v>204002000000</v>
      </c>
      <c r="F1140" s="16" t="s">
        <v>1005</v>
      </c>
      <c r="G1140" s="8" t="s">
        <v>201</v>
      </c>
      <c r="H1140" s="1">
        <v>2</v>
      </c>
      <c r="I1140" s="1" t="s">
        <v>1351</v>
      </c>
      <c r="J1140" s="1">
        <v>202</v>
      </c>
      <c r="K1140" s="1" t="s">
        <v>1352</v>
      </c>
      <c r="L1140" s="1">
        <v>61001002001</v>
      </c>
      <c r="M1140" s="1" t="s">
        <v>1363</v>
      </c>
      <c r="N1140" s="8">
        <v>2009</v>
      </c>
      <c r="O1140" s="8">
        <v>152.5</v>
      </c>
      <c r="P1140" s="8" t="s">
        <v>4009</v>
      </c>
      <c r="Q114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0" s="8" t="s">
        <v>3919</v>
      </c>
      <c r="S1140" s="8" t="s">
        <v>2338</v>
      </c>
      <c r="T1140" s="8" t="s">
        <v>1382</v>
      </c>
      <c r="U1140" s="1"/>
      <c r="V1140" s="1" t="s">
        <v>2597</v>
      </c>
      <c r="W1140" s="8" t="s">
        <v>2623</v>
      </c>
      <c r="X1140" s="19" t="s">
        <v>2688</v>
      </c>
      <c r="Y1140" s="8" t="s">
        <v>2586</v>
      </c>
      <c r="Z1140" s="8" t="s">
        <v>2934</v>
      </c>
      <c r="AA1140" s="20">
        <v>3388729.63</v>
      </c>
      <c r="AB1140" s="12">
        <f t="shared" si="17"/>
        <v>26725.06</v>
      </c>
      <c r="AC1140" s="17">
        <f>ROUND(1.65586^(2*EXP(-((Таблица1[[#This Row],[Площадь, кв.м]]/200)^2))-1),4)</f>
        <v>1.0613999999999999</v>
      </c>
      <c r="AD114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140" s="21">
        <v>1</v>
      </c>
      <c r="AG114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28082.318899999998</v>
      </c>
      <c r="AH1140" s="34">
        <f>ROUND(Таблица1[[#This Row],[УПКС]]*Таблица1[[#This Row],[Площадь, кв.м]],2)</f>
        <v>4282553.63</v>
      </c>
      <c r="AI1140" s="14">
        <f>Таблица1[[#This Row],[Кадастровая стоимость, руб]]/Таблица1[[#This Row],[Действ. КС]]</f>
        <v>1.2637637396879018</v>
      </c>
      <c r="AJ1140" s="20" t="s">
        <v>3996</v>
      </c>
      <c r="AK1140" s="20" t="s">
        <v>3997</v>
      </c>
      <c r="AL1140" s="20" t="s">
        <v>3998</v>
      </c>
      <c r="AM1140" s="8" t="s">
        <v>3984</v>
      </c>
      <c r="AN1140" s="8" t="s">
        <v>4036</v>
      </c>
      <c r="AO1140" s="46" t="s">
        <v>4013</v>
      </c>
    </row>
    <row r="1141" spans="1:41" x14ac:dyDescent="0.25">
      <c r="A1141" s="1" t="s">
        <v>847</v>
      </c>
      <c r="B1141" s="1" t="s">
        <v>17</v>
      </c>
      <c r="C1141" s="1" t="s">
        <v>3981</v>
      </c>
      <c r="D1141" s="1" t="s">
        <v>1294</v>
      </c>
      <c r="E1141" s="16">
        <v>204002000000</v>
      </c>
      <c r="F1141" s="16" t="s">
        <v>1005</v>
      </c>
      <c r="G1141" s="8" t="s">
        <v>201</v>
      </c>
      <c r="H1141" s="1">
        <v>2</v>
      </c>
      <c r="I1141" s="1" t="s">
        <v>1351</v>
      </c>
      <c r="J1141" s="1">
        <v>202</v>
      </c>
      <c r="K1141" s="1" t="s">
        <v>1352</v>
      </c>
      <c r="L1141" s="1">
        <v>61001002001</v>
      </c>
      <c r="M1141" s="1" t="s">
        <v>1363</v>
      </c>
      <c r="N1141" s="8">
        <v>1956</v>
      </c>
      <c r="O1141" s="8">
        <v>88.4</v>
      </c>
      <c r="P1141" s="8" t="s">
        <v>4009</v>
      </c>
      <c r="Q114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1" s="8" t="s">
        <v>3919</v>
      </c>
      <c r="S1141" s="8" t="s">
        <v>1958</v>
      </c>
      <c r="T1141" s="8" t="s">
        <v>1382</v>
      </c>
      <c r="U1141" s="1"/>
      <c r="V1141" s="1" t="s">
        <v>2597</v>
      </c>
      <c r="W1141" s="8" t="s">
        <v>2623</v>
      </c>
      <c r="X1141" s="19" t="s">
        <v>2712</v>
      </c>
      <c r="AA1141" s="20">
        <v>644366.41</v>
      </c>
      <c r="AB1141" s="12">
        <f t="shared" si="17"/>
        <v>26725.06</v>
      </c>
      <c r="AC1141" s="17">
        <f>ROUND(1.65586^(2*EXP(-((Таблица1[[#This Row],[Площадь, кв.м]]/200)^2))-1),4)</f>
        <v>1.3845000000000001</v>
      </c>
      <c r="AD114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41" s="21">
        <v>1</v>
      </c>
      <c r="AG114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12210.279</v>
      </c>
      <c r="AH1141" s="34">
        <f>ROUND(Таблица1[[#This Row],[УПКС]]*Таблица1[[#This Row],[Площадь, кв.м]],2)</f>
        <v>1079388.6599999999</v>
      </c>
      <c r="AI1141" s="14">
        <f>Таблица1[[#This Row],[Кадастровая стоимость, руб]]/Таблица1[[#This Row],[Действ. КС]]</f>
        <v>1.6751162742949308</v>
      </c>
      <c r="AJ1141" s="20" t="s">
        <v>3996</v>
      </c>
      <c r="AK1141" s="20" t="s">
        <v>3997</v>
      </c>
      <c r="AL1141" s="20" t="s">
        <v>3998</v>
      </c>
      <c r="AM1141" s="8" t="s">
        <v>3984</v>
      </c>
      <c r="AN1141" s="8" t="s">
        <v>4036</v>
      </c>
      <c r="AO1141" s="46" t="s">
        <v>4013</v>
      </c>
    </row>
    <row r="1142" spans="1:41" x14ac:dyDescent="0.25">
      <c r="A1142" s="1" t="s">
        <v>850</v>
      </c>
      <c r="B1142" s="1" t="s">
        <v>21</v>
      </c>
      <c r="C1142" s="1" t="s">
        <v>3981</v>
      </c>
      <c r="D1142" s="1" t="s">
        <v>1294</v>
      </c>
      <c r="E1142" s="16">
        <v>204002000000</v>
      </c>
      <c r="F1142" s="16" t="s">
        <v>1005</v>
      </c>
      <c r="G1142" s="8" t="s">
        <v>201</v>
      </c>
      <c r="H1142" s="1">
        <v>2</v>
      </c>
      <c r="I1142" s="1" t="s">
        <v>1351</v>
      </c>
      <c r="J1142" s="1">
        <v>202</v>
      </c>
      <c r="K1142" s="1" t="s">
        <v>1352</v>
      </c>
      <c r="L1142" s="1">
        <v>61001002001</v>
      </c>
      <c r="M1142" s="1" t="s">
        <v>1363</v>
      </c>
      <c r="N1142" s="8">
        <v>1991</v>
      </c>
      <c r="O1142" s="8">
        <v>88.9</v>
      </c>
      <c r="P1142" s="8" t="s">
        <v>4009</v>
      </c>
      <c r="Q114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2" s="8" t="s">
        <v>3919</v>
      </c>
      <c r="S1142" s="8" t="s">
        <v>2170</v>
      </c>
      <c r="T1142" s="8" t="s">
        <v>1382</v>
      </c>
      <c r="U1142" s="1"/>
      <c r="V1142" s="1" t="s">
        <v>2597</v>
      </c>
      <c r="W1142" s="8" t="s">
        <v>2623</v>
      </c>
      <c r="X1142" s="19" t="s">
        <v>2719</v>
      </c>
      <c r="AA1142" s="20">
        <v>1014224.14</v>
      </c>
      <c r="AB1142" s="12">
        <f t="shared" si="17"/>
        <v>26725.06</v>
      </c>
      <c r="AC1142" s="17">
        <f>ROUND(1.65586^(2*EXP(-((Таблица1[[#This Row],[Площадь, кв.м]]/200)^2))-1),4)</f>
        <v>1.3818999999999999</v>
      </c>
      <c r="AD114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0.82</v>
      </c>
      <c r="AF1142" s="21">
        <v>1</v>
      </c>
      <c r="AG114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30283.715499999998</v>
      </c>
      <c r="AH1142" s="34">
        <f>ROUND(Таблица1[[#This Row],[УПКС]]*Таблица1[[#This Row],[Площадь, кв.м]],2)</f>
        <v>2692222.31</v>
      </c>
      <c r="AI1142" s="14">
        <f>Таблица1[[#This Row],[Кадастровая стоимость, руб]]/Таблица1[[#This Row],[Действ. КС]]</f>
        <v>2.6544648306241263</v>
      </c>
      <c r="AJ1142" s="20" t="s">
        <v>3996</v>
      </c>
      <c r="AK1142" s="20" t="s">
        <v>3997</v>
      </c>
      <c r="AL1142" s="20" t="s">
        <v>3998</v>
      </c>
      <c r="AM1142" s="8" t="s">
        <v>3984</v>
      </c>
      <c r="AN1142" s="8" t="s">
        <v>4036</v>
      </c>
      <c r="AO1142" s="46" t="s">
        <v>4013</v>
      </c>
    </row>
    <row r="1143" spans="1:41" x14ac:dyDescent="0.25">
      <c r="A1143" s="1" t="s">
        <v>544</v>
      </c>
      <c r="B1143" s="1" t="s">
        <v>21</v>
      </c>
      <c r="C1143" s="1" t="s">
        <v>3981</v>
      </c>
      <c r="D1143" s="1" t="s">
        <v>1294</v>
      </c>
      <c r="E1143" s="16">
        <v>204002000000</v>
      </c>
      <c r="F1143" s="16" t="s">
        <v>1005</v>
      </c>
      <c r="G1143" s="8" t="s">
        <v>201</v>
      </c>
      <c r="H1143" s="1">
        <v>2</v>
      </c>
      <c r="I1143" s="1" t="s">
        <v>1351</v>
      </c>
      <c r="J1143" s="1">
        <v>202</v>
      </c>
      <c r="K1143" s="1" t="s">
        <v>1352</v>
      </c>
      <c r="L1143" s="1">
        <v>61001002001</v>
      </c>
      <c r="M1143" s="1" t="s">
        <v>1363</v>
      </c>
      <c r="N1143" s="8">
        <v>1948</v>
      </c>
      <c r="O1143" s="8">
        <v>42.6</v>
      </c>
      <c r="P1143" s="8" t="s">
        <v>4009</v>
      </c>
      <c r="Q114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3" s="8" t="s">
        <v>3919</v>
      </c>
      <c r="S1143" s="8" t="s">
        <v>1882</v>
      </c>
      <c r="T1143" s="8" t="s">
        <v>1382</v>
      </c>
      <c r="U1143" s="1"/>
      <c r="V1143" s="1" t="s">
        <v>2597</v>
      </c>
      <c r="W1143" s="8" t="s">
        <v>2623</v>
      </c>
      <c r="X1143" s="19" t="s">
        <v>2698</v>
      </c>
      <c r="AA1143" s="20">
        <v>356848.75</v>
      </c>
      <c r="AB1143" s="12">
        <f t="shared" si="17"/>
        <v>26725.06</v>
      </c>
      <c r="AC1143" s="17">
        <f>ROUND(1.65586^(2*EXP(-((Таблица1[[#This Row],[Площадь, кв.м]]/200)^2))-1),4)</f>
        <v>1.5833999999999999</v>
      </c>
      <c r="AD114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143" s="21">
        <v>1</v>
      </c>
      <c r="AG114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13118.1026</v>
      </c>
      <c r="AH1143" s="34">
        <f>ROUND(Таблица1[[#This Row],[УПКС]]*Таблица1[[#This Row],[Площадь, кв.м]],2)</f>
        <v>558831.17000000004</v>
      </c>
      <c r="AI1143" s="14">
        <f>Таблица1[[#This Row],[Кадастровая стоимость, руб]]/Таблица1[[#This Row],[Действ. КС]]</f>
        <v>1.5660168909096641</v>
      </c>
      <c r="AJ1143" s="20" t="s">
        <v>3996</v>
      </c>
      <c r="AK1143" s="20" t="s">
        <v>3997</v>
      </c>
      <c r="AL1143" s="20" t="s">
        <v>3998</v>
      </c>
      <c r="AM1143" s="8" t="s">
        <v>3984</v>
      </c>
      <c r="AN1143" s="8" t="s">
        <v>4036</v>
      </c>
      <c r="AO1143" s="46" t="s">
        <v>4013</v>
      </c>
    </row>
    <row r="1144" spans="1:41" x14ac:dyDescent="0.25">
      <c r="A1144" s="1" t="s">
        <v>567</v>
      </c>
      <c r="B1144" s="1" t="s">
        <v>17</v>
      </c>
      <c r="C1144" s="1" t="s">
        <v>3981</v>
      </c>
      <c r="D1144" s="1" t="s">
        <v>1294</v>
      </c>
      <c r="E1144" s="16">
        <v>204002000000</v>
      </c>
      <c r="F1144" s="16" t="s">
        <v>1005</v>
      </c>
      <c r="G1144" s="8" t="s">
        <v>201</v>
      </c>
      <c r="H1144" s="1">
        <v>2</v>
      </c>
      <c r="I1144" s="1" t="s">
        <v>1351</v>
      </c>
      <c r="J1144" s="1">
        <v>202</v>
      </c>
      <c r="K1144" s="1" t="s">
        <v>1352</v>
      </c>
      <c r="L1144" s="1">
        <v>61001002001</v>
      </c>
      <c r="M1144" s="1" t="s">
        <v>1363</v>
      </c>
      <c r="N1144" s="8">
        <v>1948</v>
      </c>
      <c r="O1144" s="8">
        <v>47.7</v>
      </c>
      <c r="P1144" s="8" t="s">
        <v>4009</v>
      </c>
      <c r="Q114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4" s="8" t="s">
        <v>3919</v>
      </c>
      <c r="S1144" s="8" t="s">
        <v>1904</v>
      </c>
      <c r="T1144" s="8" t="s">
        <v>1382</v>
      </c>
      <c r="U1144" s="1"/>
      <c r="V1144" s="1" t="s">
        <v>2597</v>
      </c>
      <c r="W1144" s="8" t="s">
        <v>2623</v>
      </c>
      <c r="X1144" s="19" t="s">
        <v>2737</v>
      </c>
      <c r="AA1144" s="20">
        <v>399570.08</v>
      </c>
      <c r="AB1144" s="12">
        <f t="shared" si="17"/>
        <v>26725.06</v>
      </c>
      <c r="AC1144" s="17">
        <f>ROUND(1.65586^(2*EXP(-((Таблица1[[#This Row],[Площадь, кв.м]]/200)^2))-1),4)</f>
        <v>1.5660000000000001</v>
      </c>
      <c r="AD114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144" s="21">
        <v>1</v>
      </c>
      <c r="AG114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12973.9476</v>
      </c>
      <c r="AH1144" s="34">
        <f>ROUND(Таблица1[[#This Row],[УПКС]]*Таблица1[[#This Row],[Площадь, кв.м]],2)</f>
        <v>618857.30000000005</v>
      </c>
      <c r="AI1144" s="14">
        <f>Таблица1[[#This Row],[Кадастровая стоимость, руб]]/Таблица1[[#This Row],[Действ. КС]]</f>
        <v>1.5488079087403142</v>
      </c>
      <c r="AJ1144" s="20" t="s">
        <v>3996</v>
      </c>
      <c r="AK1144" s="20" t="s">
        <v>3997</v>
      </c>
      <c r="AL1144" s="20" t="s">
        <v>3998</v>
      </c>
      <c r="AM1144" s="8" t="s">
        <v>3984</v>
      </c>
      <c r="AN1144" s="8" t="s">
        <v>4036</v>
      </c>
      <c r="AO1144" s="46" t="s">
        <v>4013</v>
      </c>
    </row>
    <row r="1145" spans="1:41" x14ac:dyDescent="0.25">
      <c r="A1145" s="1" t="s">
        <v>1078</v>
      </c>
      <c r="B1145" s="1" t="s">
        <v>155</v>
      </c>
      <c r="C1145" s="1" t="s">
        <v>3981</v>
      </c>
      <c r="D1145" s="1" t="s">
        <v>1294</v>
      </c>
      <c r="E1145" s="16">
        <v>204002000000</v>
      </c>
      <c r="F1145" s="16" t="s">
        <v>1005</v>
      </c>
      <c r="G1145" s="8" t="s">
        <v>201</v>
      </c>
      <c r="H1145" s="1">
        <v>2</v>
      </c>
      <c r="I1145" s="1" t="s">
        <v>1351</v>
      </c>
      <c r="J1145" s="1">
        <v>202</v>
      </c>
      <c r="K1145" s="1" t="s">
        <v>1352</v>
      </c>
      <c r="L1145" s="1">
        <v>61001002001</v>
      </c>
      <c r="M1145" s="1" t="s">
        <v>1363</v>
      </c>
      <c r="N1145" s="8">
        <v>1997</v>
      </c>
      <c r="O1145" s="8">
        <v>219.8</v>
      </c>
      <c r="P1145" s="8" t="s">
        <v>4009</v>
      </c>
      <c r="Q114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5" s="8" t="s">
        <v>3919</v>
      </c>
      <c r="S1145" s="8" t="s">
        <v>2393</v>
      </c>
      <c r="T1145" s="8" t="s">
        <v>1382</v>
      </c>
      <c r="U1145" s="1"/>
      <c r="V1145" s="1" t="s">
        <v>2597</v>
      </c>
      <c r="W1145" s="8" t="s">
        <v>2623</v>
      </c>
      <c r="X1145" s="19" t="s">
        <v>2729</v>
      </c>
      <c r="AA1145" s="20">
        <v>3300804.51</v>
      </c>
      <c r="AB1145" s="12">
        <f t="shared" si="17"/>
        <v>26725.06</v>
      </c>
      <c r="AC1145" s="17">
        <f>ROUND(1.65586^(2*EXP(-((Таблица1[[#This Row],[Площадь, кв.м]]/200)^2))-1),4)</f>
        <v>0.81640000000000001</v>
      </c>
      <c r="AD114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</v>
      </c>
      <c r="AF1145" s="21">
        <v>1</v>
      </c>
      <c r="AG114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19636.505099999998</v>
      </c>
      <c r="AH1145" s="34">
        <f>ROUND(Таблица1[[#This Row],[УПКС]]*Таблица1[[#This Row],[Площадь, кв.м]],2)</f>
        <v>4316103.82</v>
      </c>
      <c r="AI1145" s="14">
        <f>Таблица1[[#This Row],[Кадастровая стоимость, руб]]/Таблица1[[#This Row],[Действ. КС]]</f>
        <v>1.3075914695717623</v>
      </c>
      <c r="AJ1145" s="20" t="s">
        <v>3996</v>
      </c>
      <c r="AK1145" s="20" t="s">
        <v>3997</v>
      </c>
      <c r="AL1145" s="20" t="s">
        <v>3998</v>
      </c>
      <c r="AM1145" s="8" t="s">
        <v>3984</v>
      </c>
      <c r="AN1145" s="8" t="s">
        <v>4036</v>
      </c>
      <c r="AO1145" s="46" t="s">
        <v>4013</v>
      </c>
    </row>
    <row r="1146" spans="1:41" x14ac:dyDescent="0.25">
      <c r="A1146" s="1" t="s">
        <v>641</v>
      </c>
      <c r="B1146" s="1" t="s">
        <v>21</v>
      </c>
      <c r="C1146" s="1" t="s">
        <v>3981</v>
      </c>
      <c r="D1146" s="1" t="s">
        <v>1294</v>
      </c>
      <c r="E1146" s="16">
        <v>204002000000</v>
      </c>
      <c r="F1146" s="16" t="s">
        <v>1005</v>
      </c>
      <c r="G1146" s="8" t="s">
        <v>201</v>
      </c>
      <c r="H1146" s="1">
        <v>2</v>
      </c>
      <c r="I1146" s="1" t="s">
        <v>1351</v>
      </c>
      <c r="J1146" s="1">
        <v>202</v>
      </c>
      <c r="K1146" s="1" t="s">
        <v>1352</v>
      </c>
      <c r="L1146" s="1">
        <v>61001002001</v>
      </c>
      <c r="M1146" s="1" t="s">
        <v>1363</v>
      </c>
      <c r="N1146" s="8">
        <v>1950</v>
      </c>
      <c r="O1146" s="8">
        <v>57.4</v>
      </c>
      <c r="P1146" s="8" t="s">
        <v>4009</v>
      </c>
      <c r="Q114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6" s="8" t="s">
        <v>3919</v>
      </c>
      <c r="S1146" s="8" t="s">
        <v>1975</v>
      </c>
      <c r="T1146" s="8" t="s">
        <v>1382</v>
      </c>
      <c r="U1146" s="1"/>
      <c r="V1146" s="1" t="s">
        <v>2597</v>
      </c>
      <c r="W1146" s="8" t="s">
        <v>2623</v>
      </c>
      <c r="X1146" s="19" t="s">
        <v>2706</v>
      </c>
      <c r="AA1146" s="20">
        <v>480920.47</v>
      </c>
      <c r="AB1146" s="12">
        <f t="shared" si="17"/>
        <v>26725.06</v>
      </c>
      <c r="AC1146" s="17">
        <f>ROUND(1.65586^(2*EXP(-((Таблица1[[#This Row],[Площадь, кв.м]]/200)^2))-1),4)</f>
        <v>1.5288999999999999</v>
      </c>
      <c r="AD114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146" s="21">
        <v>1</v>
      </c>
      <c r="AG114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13075.182199999999</v>
      </c>
      <c r="AH1146" s="34">
        <f>ROUND(Таблица1[[#This Row],[УПКС]]*Таблица1[[#This Row],[Площадь, кв.м]],2)</f>
        <v>750515.46</v>
      </c>
      <c r="AI1146" s="14">
        <f>Таблица1[[#This Row],[Кадастровая стоимость, руб]]/Таблица1[[#This Row],[Действ. КС]]</f>
        <v>1.560581232901149</v>
      </c>
      <c r="AJ1146" s="20" t="s">
        <v>3996</v>
      </c>
      <c r="AK1146" s="20" t="s">
        <v>3997</v>
      </c>
      <c r="AL1146" s="20" t="s">
        <v>3998</v>
      </c>
      <c r="AM1146" s="8" t="s">
        <v>3984</v>
      </c>
      <c r="AN1146" s="8" t="s">
        <v>4036</v>
      </c>
      <c r="AO1146" s="46" t="s">
        <v>4013</v>
      </c>
    </row>
    <row r="1147" spans="1:41" x14ac:dyDescent="0.25">
      <c r="A1147" s="1" t="s">
        <v>625</v>
      </c>
      <c r="B1147" s="1" t="s">
        <v>17</v>
      </c>
      <c r="C1147" s="1" t="s">
        <v>3981</v>
      </c>
      <c r="D1147" s="1" t="s">
        <v>1294</v>
      </c>
      <c r="E1147" s="16">
        <v>204002000000</v>
      </c>
      <c r="F1147" s="16" t="s">
        <v>1005</v>
      </c>
      <c r="G1147" s="8" t="s">
        <v>201</v>
      </c>
      <c r="H1147" s="1">
        <v>2</v>
      </c>
      <c r="I1147" s="1" t="s">
        <v>1351</v>
      </c>
      <c r="J1147" s="1">
        <v>202</v>
      </c>
      <c r="K1147" s="1" t="s">
        <v>1352</v>
      </c>
      <c r="L1147" s="1">
        <v>61001002001</v>
      </c>
      <c r="M1147" s="1" t="s">
        <v>1363</v>
      </c>
      <c r="N1147" s="8">
        <v>1955</v>
      </c>
      <c r="O1147" s="8">
        <v>55.6</v>
      </c>
      <c r="P1147" s="8" t="s">
        <v>4009</v>
      </c>
      <c r="Q114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7" s="8" t="s">
        <v>3919</v>
      </c>
      <c r="S1147" s="8" t="s">
        <v>1960</v>
      </c>
      <c r="T1147" s="8" t="s">
        <v>1382</v>
      </c>
      <c r="U1147" s="1"/>
      <c r="V1147" s="1" t="s">
        <v>2597</v>
      </c>
      <c r="W1147" s="8" t="s">
        <v>2623</v>
      </c>
      <c r="X1147" s="19" t="s">
        <v>2688</v>
      </c>
      <c r="AA1147" s="20">
        <v>465839.34</v>
      </c>
      <c r="AB1147" s="12">
        <f t="shared" si="17"/>
        <v>26725.06</v>
      </c>
      <c r="AC1147" s="17">
        <f>ROUND(1.65586^(2*EXP(-((Таблица1[[#This Row],[Площадь, кв.м]]/200)^2))-1),4)</f>
        <v>1.5362</v>
      </c>
      <c r="AD114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47" s="21">
        <v>1</v>
      </c>
      <c r="AG114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13548.1623</v>
      </c>
      <c r="AH1147" s="34">
        <f>ROUND(Таблица1[[#This Row],[УПКС]]*Таблица1[[#This Row],[Площадь, кв.м]],2)</f>
        <v>753277.82</v>
      </c>
      <c r="AI1147" s="14">
        <f>Таблица1[[#This Row],[Кадастровая стоимость, руб]]/Таблица1[[#This Row],[Действ. КС]]</f>
        <v>1.6170335034391898</v>
      </c>
      <c r="AJ1147" s="20" t="s">
        <v>3996</v>
      </c>
      <c r="AK1147" s="20" t="s">
        <v>3997</v>
      </c>
      <c r="AL1147" s="20" t="s">
        <v>3998</v>
      </c>
      <c r="AM1147" s="8" t="s">
        <v>3984</v>
      </c>
      <c r="AN1147" s="8" t="s">
        <v>4036</v>
      </c>
      <c r="AO1147" s="46" t="s">
        <v>4013</v>
      </c>
    </row>
    <row r="1148" spans="1:41" x14ac:dyDescent="0.25">
      <c r="A1148" s="1" t="s">
        <v>816</v>
      </c>
      <c r="B1148" s="1" t="s">
        <v>17</v>
      </c>
      <c r="C1148" s="1" t="s">
        <v>3981</v>
      </c>
      <c r="D1148" s="1" t="s">
        <v>1294</v>
      </c>
      <c r="E1148" s="16">
        <v>204002000000</v>
      </c>
      <c r="F1148" s="16" t="s">
        <v>1005</v>
      </c>
      <c r="G1148" s="8" t="s">
        <v>201</v>
      </c>
      <c r="H1148" s="1">
        <v>2</v>
      </c>
      <c r="I1148" s="1" t="s">
        <v>1351</v>
      </c>
      <c r="J1148" s="1">
        <v>202</v>
      </c>
      <c r="K1148" s="1" t="s">
        <v>1352</v>
      </c>
      <c r="L1148" s="1">
        <v>61001002001</v>
      </c>
      <c r="M1148" s="1" t="s">
        <v>1363</v>
      </c>
      <c r="N1148" s="8">
        <v>1948</v>
      </c>
      <c r="O1148" s="8">
        <v>81.3</v>
      </c>
      <c r="P1148" s="8" t="s">
        <v>4009</v>
      </c>
      <c r="Q114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8" s="8" t="s">
        <v>3919</v>
      </c>
      <c r="S1148" s="8" t="s">
        <v>2140</v>
      </c>
      <c r="T1148" s="8" t="s">
        <v>1382</v>
      </c>
      <c r="U1148" s="1"/>
      <c r="V1148" s="1" t="s">
        <v>2597</v>
      </c>
      <c r="W1148" s="8" t="s">
        <v>2623</v>
      </c>
      <c r="X1148" s="19" t="s">
        <v>2738</v>
      </c>
      <c r="AA1148" s="20">
        <v>592613</v>
      </c>
      <c r="AB1148" s="12">
        <f t="shared" si="17"/>
        <v>26725.06</v>
      </c>
      <c r="AC1148" s="17">
        <f>ROUND(1.65586^(2*EXP(-((Таблица1[[#This Row],[Площадь, кв.м]]/200)^2))-1),4)</f>
        <v>1.4200999999999999</v>
      </c>
      <c r="AD114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0.31</v>
      </c>
      <c r="AF1148" s="21">
        <v>1</v>
      </c>
      <c r="AG114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11765.1999</v>
      </c>
      <c r="AH1148" s="34">
        <f>ROUND(Таблица1[[#This Row],[УПКС]]*Таблица1[[#This Row],[Площадь, кв.м]],2)</f>
        <v>956510.75</v>
      </c>
      <c r="AI1148" s="14">
        <f>Таблица1[[#This Row],[Кадастровая стоимость, руб]]/Таблица1[[#This Row],[Действ. КС]]</f>
        <v>1.6140563065609428</v>
      </c>
      <c r="AJ1148" s="20" t="s">
        <v>3996</v>
      </c>
      <c r="AK1148" s="20" t="s">
        <v>3997</v>
      </c>
      <c r="AL1148" s="20" t="s">
        <v>3998</v>
      </c>
      <c r="AM1148" s="8" t="s">
        <v>3984</v>
      </c>
      <c r="AN1148" s="8" t="s">
        <v>4036</v>
      </c>
      <c r="AO1148" s="46" t="s">
        <v>4013</v>
      </c>
    </row>
    <row r="1149" spans="1:41" x14ac:dyDescent="0.25">
      <c r="A1149" s="1" t="s">
        <v>779</v>
      </c>
      <c r="B1149" s="1" t="s">
        <v>17</v>
      </c>
      <c r="C1149" s="1" t="s">
        <v>3981</v>
      </c>
      <c r="D1149" s="1" t="s">
        <v>1294</v>
      </c>
      <c r="E1149" s="16">
        <v>204002000000</v>
      </c>
      <c r="F1149" s="16" t="s">
        <v>1005</v>
      </c>
      <c r="G1149" s="8" t="s">
        <v>201</v>
      </c>
      <c r="H1149" s="1">
        <v>2</v>
      </c>
      <c r="I1149" s="1" t="s">
        <v>1351</v>
      </c>
      <c r="J1149" s="1">
        <v>202</v>
      </c>
      <c r="K1149" s="1" t="s">
        <v>1352</v>
      </c>
      <c r="L1149" s="1">
        <v>61001002001</v>
      </c>
      <c r="M1149" s="1" t="s">
        <v>1363</v>
      </c>
      <c r="N1149" s="8">
        <v>1955</v>
      </c>
      <c r="O1149" s="8">
        <v>76.099999999999994</v>
      </c>
      <c r="P1149" s="8" t="s">
        <v>4009</v>
      </c>
      <c r="Q114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49" s="8" t="s">
        <v>3919</v>
      </c>
      <c r="S1149" s="8" t="s">
        <v>2107</v>
      </c>
      <c r="T1149" s="8" t="s">
        <v>1382</v>
      </c>
      <c r="U1149" s="1"/>
      <c r="V1149" s="1" t="s">
        <v>2597</v>
      </c>
      <c r="W1149" s="8" t="s">
        <v>2623</v>
      </c>
      <c r="X1149" s="19" t="s">
        <v>2758</v>
      </c>
      <c r="AA1149" s="20">
        <v>554709.09</v>
      </c>
      <c r="AB1149" s="12">
        <f t="shared" si="17"/>
        <v>26725.06</v>
      </c>
      <c r="AC1149" s="17">
        <f>ROUND(1.65586^(2*EXP(-((Таблица1[[#This Row],[Площадь, кв.м]]/200)^2))-1),4)</f>
        <v>1.4454</v>
      </c>
      <c r="AD114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4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49" s="21">
        <v>1</v>
      </c>
      <c r="AG114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12747.372600000001</v>
      </c>
      <c r="AH1149" s="34">
        <f>ROUND(Таблица1[[#This Row],[УПКС]]*Таблица1[[#This Row],[Площадь, кв.м]],2)</f>
        <v>970075.05</v>
      </c>
      <c r="AI1149" s="14">
        <f>Таблица1[[#This Row],[Кадастровая стоимость, руб]]/Таблица1[[#This Row],[Действ. КС]]</f>
        <v>1.7487996275669471</v>
      </c>
      <c r="AJ1149" s="20" t="s">
        <v>3996</v>
      </c>
      <c r="AK1149" s="20" t="s">
        <v>3997</v>
      </c>
      <c r="AL1149" s="20" t="s">
        <v>3998</v>
      </c>
      <c r="AM1149" s="8" t="s">
        <v>3984</v>
      </c>
      <c r="AN1149" s="8" t="s">
        <v>4036</v>
      </c>
      <c r="AO1149" s="46" t="s">
        <v>4013</v>
      </c>
    </row>
    <row r="1150" spans="1:41" x14ac:dyDescent="0.25">
      <c r="A1150" s="1" t="s">
        <v>786</v>
      </c>
      <c r="B1150" s="1" t="s">
        <v>8</v>
      </c>
      <c r="C1150" s="1" t="s">
        <v>3981</v>
      </c>
      <c r="D1150" s="1" t="s">
        <v>1294</v>
      </c>
      <c r="E1150" s="16">
        <v>204002000000</v>
      </c>
      <c r="F1150" s="16" t="s">
        <v>1005</v>
      </c>
      <c r="G1150" s="8" t="s">
        <v>201</v>
      </c>
      <c r="H1150" s="1">
        <v>2</v>
      </c>
      <c r="I1150" s="1" t="s">
        <v>1351</v>
      </c>
      <c r="J1150" s="1">
        <v>202</v>
      </c>
      <c r="K1150" s="1" t="s">
        <v>1352</v>
      </c>
      <c r="L1150" s="1">
        <v>61001002000</v>
      </c>
      <c r="M1150" s="1" t="s">
        <v>1364</v>
      </c>
      <c r="N1150" s="8">
        <v>1956</v>
      </c>
      <c r="O1150" s="8">
        <v>77</v>
      </c>
      <c r="P1150" s="8" t="s">
        <v>4009</v>
      </c>
      <c r="Q115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0" s="8" t="s">
        <v>3919</v>
      </c>
      <c r="S1150" s="8" t="s">
        <v>2113</v>
      </c>
      <c r="T1150" s="8" t="s">
        <v>1382</v>
      </c>
      <c r="U1150" s="1"/>
      <c r="V1150" s="1" t="s">
        <v>2597</v>
      </c>
      <c r="W1150" s="8" t="s">
        <v>2623</v>
      </c>
      <c r="X1150" s="19" t="s">
        <v>2724</v>
      </c>
      <c r="AA1150" s="20">
        <v>554818.11</v>
      </c>
      <c r="AB1150" s="12">
        <f t="shared" si="17"/>
        <v>26725.06</v>
      </c>
      <c r="AC1150" s="17">
        <f>ROUND(1.65586^(2*EXP(-((Таблица1[[#This Row],[Площадь, кв.м]]/200)^2))-1),4)</f>
        <v>1.4410000000000001</v>
      </c>
      <c r="AD115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50" s="21">
        <v>1</v>
      </c>
      <c r="AG115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12708.567800000001</v>
      </c>
      <c r="AH1150" s="34">
        <f>ROUND(Таблица1[[#This Row],[УПКС]]*Таблица1[[#This Row],[Площадь, кв.м]],2)</f>
        <v>978559.72</v>
      </c>
      <c r="AI1150" s="14">
        <f>Таблица1[[#This Row],[Кадастровая стоимость, руб]]/Таблица1[[#This Row],[Действ. КС]]</f>
        <v>1.7637486995512817</v>
      </c>
      <c r="AJ1150" s="20" t="s">
        <v>3996</v>
      </c>
      <c r="AK1150" s="20" t="s">
        <v>3997</v>
      </c>
      <c r="AL1150" s="20" t="s">
        <v>3998</v>
      </c>
      <c r="AM1150" s="8" t="s">
        <v>3984</v>
      </c>
      <c r="AN1150" s="8" t="s">
        <v>4036</v>
      </c>
      <c r="AO1150" s="46" t="s">
        <v>4013</v>
      </c>
    </row>
    <row r="1151" spans="1:41" x14ac:dyDescent="0.25">
      <c r="A1151" s="1" t="s">
        <v>919</v>
      </c>
      <c r="B1151" s="1" t="s">
        <v>21</v>
      </c>
      <c r="C1151" s="1" t="s">
        <v>3981</v>
      </c>
      <c r="D1151" s="1" t="s">
        <v>1294</v>
      </c>
      <c r="E1151" s="16">
        <v>204002000000</v>
      </c>
      <c r="F1151" s="16" t="s">
        <v>1005</v>
      </c>
      <c r="G1151" s="8" t="s">
        <v>201</v>
      </c>
      <c r="H1151" s="1">
        <v>2</v>
      </c>
      <c r="I1151" s="1" t="s">
        <v>1351</v>
      </c>
      <c r="J1151" s="1">
        <v>202</v>
      </c>
      <c r="K1151" s="1" t="s">
        <v>1352</v>
      </c>
      <c r="L1151" s="1">
        <v>61001002001</v>
      </c>
      <c r="M1151" s="1" t="s">
        <v>1363</v>
      </c>
      <c r="N1151" s="8">
        <v>2007</v>
      </c>
      <c r="O1151" s="8">
        <v>105.7</v>
      </c>
      <c r="P1151" s="8" t="s">
        <v>4009</v>
      </c>
      <c r="Q115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1" s="8" t="s">
        <v>3919</v>
      </c>
      <c r="S1151" s="8" t="s">
        <v>2238</v>
      </c>
      <c r="T1151" s="8" t="s">
        <v>1382</v>
      </c>
      <c r="U1151" s="1"/>
      <c r="V1151" s="1" t="s">
        <v>2597</v>
      </c>
      <c r="W1151" s="8" t="s">
        <v>2623</v>
      </c>
      <c r="X1151" s="19" t="s">
        <v>2724</v>
      </c>
      <c r="Y1151" s="8" t="s">
        <v>2586</v>
      </c>
      <c r="Z1151" s="8" t="s">
        <v>2934</v>
      </c>
      <c r="AA1151" s="20">
        <v>2221373.63</v>
      </c>
      <c r="AB1151" s="12">
        <f t="shared" si="17"/>
        <v>26725.06</v>
      </c>
      <c r="AC1151" s="17">
        <f>ROUND(1.65586^(2*EXP(-((Таблица1[[#This Row],[Площадь, кв.м]]/200)^2))-1),4)</f>
        <v>1.2949999999999999</v>
      </c>
      <c r="AD115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151" s="21">
        <v>1</v>
      </c>
      <c r="AG115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33916.7736</v>
      </c>
      <c r="AH1151" s="34">
        <f>ROUND(Таблица1[[#This Row],[УПКС]]*Таблица1[[#This Row],[Площадь, кв.м]],2)</f>
        <v>3585002.97</v>
      </c>
      <c r="AI1151" s="14">
        <f>Таблица1[[#This Row],[Кадастровая стоимость, руб]]/Таблица1[[#This Row],[Действ. КС]]</f>
        <v>1.613867618478932</v>
      </c>
      <c r="AJ1151" s="20" t="s">
        <v>3996</v>
      </c>
      <c r="AK1151" s="20" t="s">
        <v>3997</v>
      </c>
      <c r="AL1151" s="20" t="s">
        <v>3998</v>
      </c>
      <c r="AM1151" s="8" t="s">
        <v>3984</v>
      </c>
      <c r="AN1151" s="8" t="s">
        <v>4036</v>
      </c>
      <c r="AO1151" s="46" t="s">
        <v>4013</v>
      </c>
    </row>
    <row r="1152" spans="1:41" x14ac:dyDescent="0.25">
      <c r="A1152" s="1" t="s">
        <v>623</v>
      </c>
      <c r="B1152" s="1" t="s">
        <v>17</v>
      </c>
      <c r="C1152" s="1" t="s">
        <v>3981</v>
      </c>
      <c r="D1152" s="1" t="s">
        <v>1294</v>
      </c>
      <c r="E1152" s="16">
        <v>204002000000</v>
      </c>
      <c r="F1152" s="16" t="s">
        <v>1005</v>
      </c>
      <c r="G1152" s="8" t="s">
        <v>201</v>
      </c>
      <c r="H1152" s="1">
        <v>2</v>
      </c>
      <c r="I1152" s="1" t="s">
        <v>1351</v>
      </c>
      <c r="J1152" s="1">
        <v>202</v>
      </c>
      <c r="K1152" s="1" t="s">
        <v>1352</v>
      </c>
      <c r="L1152" s="1">
        <v>61001002001</v>
      </c>
      <c r="M1152" s="1" t="s">
        <v>1363</v>
      </c>
      <c r="N1152" s="8">
        <v>1956</v>
      </c>
      <c r="O1152" s="8">
        <v>55.4</v>
      </c>
      <c r="P1152" s="8" t="s">
        <v>4009</v>
      </c>
      <c r="Q115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2" s="8" t="s">
        <v>3919</v>
      </c>
      <c r="S1152" s="8" t="s">
        <v>1958</v>
      </c>
      <c r="T1152" s="8" t="s">
        <v>1382</v>
      </c>
      <c r="U1152" s="1"/>
      <c r="V1152" s="1" t="s">
        <v>2597</v>
      </c>
      <c r="W1152" s="8" t="s">
        <v>2623</v>
      </c>
      <c r="X1152" s="19" t="s">
        <v>2712</v>
      </c>
      <c r="AA1152" s="20">
        <v>464163.66</v>
      </c>
      <c r="AB1152" s="12">
        <f t="shared" si="17"/>
        <v>26725.06</v>
      </c>
      <c r="AC1152" s="17">
        <f>ROUND(1.65586^(2*EXP(-((Таблица1[[#This Row],[Площадь, кв.м]]/200)^2))-1),4)</f>
        <v>1.5369999999999999</v>
      </c>
      <c r="AD115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52" s="21">
        <v>1</v>
      </c>
      <c r="AG115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13555.217699999999</v>
      </c>
      <c r="AH1152" s="34">
        <f>ROUND(Таблица1[[#This Row],[УПКС]]*Таблица1[[#This Row],[Площадь, кв.м]],2)</f>
        <v>750959.06</v>
      </c>
      <c r="AI1152" s="14">
        <f>Таблица1[[#This Row],[Кадастровая стоимость, руб]]/Таблица1[[#This Row],[Действ. КС]]</f>
        <v>1.6178756001708536</v>
      </c>
      <c r="AJ1152" s="20" t="s">
        <v>3996</v>
      </c>
      <c r="AK1152" s="20" t="s">
        <v>3997</v>
      </c>
      <c r="AL1152" s="20" t="s">
        <v>3998</v>
      </c>
      <c r="AM1152" s="8" t="s">
        <v>3984</v>
      </c>
      <c r="AN1152" s="8" t="s">
        <v>4036</v>
      </c>
      <c r="AO1152" s="46" t="s">
        <v>4013</v>
      </c>
    </row>
    <row r="1153" spans="1:41" x14ac:dyDescent="0.25">
      <c r="A1153" s="1" t="s">
        <v>360</v>
      </c>
      <c r="B1153" s="1" t="s">
        <v>19</v>
      </c>
      <c r="C1153" s="1" t="s">
        <v>3981</v>
      </c>
      <c r="D1153" s="1" t="s">
        <v>1294</v>
      </c>
      <c r="E1153" s="16">
        <v>204002000000</v>
      </c>
      <c r="F1153" s="16" t="s">
        <v>1005</v>
      </c>
      <c r="G1153" s="8" t="s">
        <v>201</v>
      </c>
      <c r="H1153" s="1">
        <v>2</v>
      </c>
      <c r="I1153" s="1" t="s">
        <v>1351</v>
      </c>
      <c r="J1153" s="1">
        <v>202</v>
      </c>
      <c r="K1153" s="1" t="s">
        <v>1352</v>
      </c>
      <c r="L1153" s="1">
        <v>61001006002</v>
      </c>
      <c r="M1153" s="1" t="s">
        <v>1360</v>
      </c>
      <c r="N1153" s="8">
        <v>2013</v>
      </c>
      <c r="O1153" s="8">
        <v>219.4</v>
      </c>
      <c r="P1153" s="8" t="s">
        <v>4009</v>
      </c>
      <c r="Q115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3" s="8" t="s">
        <v>3919</v>
      </c>
      <c r="S1153" s="8" t="s">
        <v>1706</v>
      </c>
      <c r="T1153" s="8" t="s">
        <v>1382</v>
      </c>
      <c r="U1153" s="1"/>
      <c r="V1153" s="1" t="s">
        <v>2597</v>
      </c>
      <c r="W1153" s="8" t="s">
        <v>2623</v>
      </c>
      <c r="X1153" s="19" t="s">
        <v>2798</v>
      </c>
      <c r="AA1153" s="20">
        <v>3542103.3</v>
      </c>
      <c r="AB1153" s="12">
        <f t="shared" si="17"/>
        <v>26725.06</v>
      </c>
      <c r="AC1153" s="17">
        <f>ROUND(1.65586^(2*EXP(-((Таблица1[[#This Row],[Площадь, кв.м]]/200)^2))-1),4)</f>
        <v>0.8175</v>
      </c>
      <c r="AD115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53" s="21">
        <v>1</v>
      </c>
      <c r="AG115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21847.7366</v>
      </c>
      <c r="AH1153" s="34">
        <f>ROUND(Таблица1[[#This Row],[УПКС]]*Таблица1[[#This Row],[Площадь, кв.м]],2)</f>
        <v>4793393.41</v>
      </c>
      <c r="AI1153" s="14">
        <f>Таблица1[[#This Row],[Кадастровая стоимость, руб]]/Таблица1[[#This Row],[Действ. КС]]</f>
        <v>1.3532618910351939</v>
      </c>
      <c r="AJ1153" s="20" t="s">
        <v>3996</v>
      </c>
      <c r="AK1153" s="20" t="s">
        <v>3997</v>
      </c>
      <c r="AL1153" s="20" t="s">
        <v>3998</v>
      </c>
      <c r="AM1153" s="8" t="s">
        <v>3984</v>
      </c>
      <c r="AN1153" s="8" t="s">
        <v>4036</v>
      </c>
      <c r="AO1153" s="46" t="s">
        <v>4013</v>
      </c>
    </row>
    <row r="1154" spans="1:41" x14ac:dyDescent="0.25">
      <c r="A1154" s="1" t="s">
        <v>965</v>
      </c>
      <c r="B1154" s="1" t="s">
        <v>134</v>
      </c>
      <c r="C1154" s="1" t="s">
        <v>3981</v>
      </c>
      <c r="D1154" s="1" t="s">
        <v>1294</v>
      </c>
      <c r="E1154" s="16">
        <v>204002000000</v>
      </c>
      <c r="F1154" s="16" t="s">
        <v>1005</v>
      </c>
      <c r="G1154" s="8" t="s">
        <v>201</v>
      </c>
      <c r="H1154" s="1">
        <v>2</v>
      </c>
      <c r="I1154" s="1" t="s">
        <v>1351</v>
      </c>
      <c r="J1154" s="1">
        <v>202</v>
      </c>
      <c r="K1154" s="1" t="s">
        <v>1352</v>
      </c>
      <c r="L1154" s="1">
        <v>61001002000</v>
      </c>
      <c r="M1154" s="1" t="s">
        <v>1364</v>
      </c>
      <c r="N1154" s="8">
        <v>2012</v>
      </c>
      <c r="O1154" s="8">
        <v>120.6</v>
      </c>
      <c r="P1154" s="8" t="s">
        <v>4009</v>
      </c>
      <c r="Q115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4" s="8" t="s">
        <v>3919</v>
      </c>
      <c r="S1154" s="8" t="s">
        <v>2283</v>
      </c>
      <c r="T1154" s="8" t="s">
        <v>1382</v>
      </c>
      <c r="U1154" s="1"/>
      <c r="V1154" s="1" t="s">
        <v>2597</v>
      </c>
      <c r="W1154" s="8" t="s">
        <v>2623</v>
      </c>
      <c r="X1154" s="19" t="s">
        <v>2698</v>
      </c>
      <c r="AA1154" s="20">
        <v>1947026.7</v>
      </c>
      <c r="AB1154" s="12">
        <f t="shared" si="17"/>
        <v>26725.06</v>
      </c>
      <c r="AC1154" s="17">
        <f>ROUND(1.65586^(2*EXP(-((Таблица1[[#This Row],[Площадь, кв.м]]/200)^2))-1),4)</f>
        <v>1.2176</v>
      </c>
      <c r="AD115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54" s="21">
        <v>1</v>
      </c>
      <c r="AG115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32540.433099999998</v>
      </c>
      <c r="AH1154" s="34">
        <f>ROUND(Таблица1[[#This Row],[УПКС]]*Таблица1[[#This Row],[Площадь, кв.м]],2)</f>
        <v>3924376.23</v>
      </c>
      <c r="AI1154" s="14">
        <f>Таблица1[[#This Row],[Кадастровая стоимость, руб]]/Таблица1[[#This Row],[Действ. КС]]</f>
        <v>2.0155739158584729</v>
      </c>
      <c r="AJ1154" s="20" t="s">
        <v>3996</v>
      </c>
      <c r="AK1154" s="20" t="s">
        <v>3997</v>
      </c>
      <c r="AL1154" s="20" t="s">
        <v>3998</v>
      </c>
      <c r="AM1154" s="8" t="s">
        <v>3984</v>
      </c>
      <c r="AN1154" s="8" t="s">
        <v>4036</v>
      </c>
      <c r="AO1154" s="46" t="s">
        <v>4013</v>
      </c>
    </row>
    <row r="1155" spans="1:41" x14ac:dyDescent="0.25">
      <c r="A1155" s="1" t="s">
        <v>846</v>
      </c>
      <c r="B1155" s="1" t="s">
        <v>17</v>
      </c>
      <c r="C1155" s="1" t="s">
        <v>3981</v>
      </c>
      <c r="D1155" s="1" t="s">
        <v>1294</v>
      </c>
      <c r="E1155" s="16">
        <v>204002000000</v>
      </c>
      <c r="F1155" s="16" t="s">
        <v>1005</v>
      </c>
      <c r="G1155" s="8" t="s">
        <v>201</v>
      </c>
      <c r="H1155" s="1">
        <v>2</v>
      </c>
      <c r="I1155" s="1" t="s">
        <v>1351</v>
      </c>
      <c r="J1155" s="1">
        <v>202</v>
      </c>
      <c r="K1155" s="1" t="s">
        <v>1352</v>
      </c>
      <c r="L1155" s="1">
        <v>61001002000</v>
      </c>
      <c r="M1155" s="1" t="s">
        <v>1364</v>
      </c>
      <c r="N1155" s="8">
        <v>1955</v>
      </c>
      <c r="O1155" s="8">
        <v>88.4</v>
      </c>
      <c r="P1155" s="8" t="s">
        <v>4009</v>
      </c>
      <c r="Q115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5" s="8" t="s">
        <v>3919</v>
      </c>
      <c r="S1155" s="8" t="s">
        <v>2167</v>
      </c>
      <c r="T1155" s="8" t="s">
        <v>1382</v>
      </c>
      <c r="U1155" s="1"/>
      <c r="V1155" s="1" t="s">
        <v>2597</v>
      </c>
      <c r="W1155" s="8" t="s">
        <v>2623</v>
      </c>
      <c r="X1155" s="19" t="s">
        <v>2710</v>
      </c>
      <c r="AA1155" s="20">
        <v>1427173.8</v>
      </c>
      <c r="AB1155" s="12">
        <f t="shared" ref="AB1155:AB1218" si="18">26725.06</f>
        <v>26725.06</v>
      </c>
      <c r="AC1155" s="17">
        <f>ROUND(1.65586^(2*EXP(-((Таблица1[[#This Row],[Площадь, кв.м]]/200)^2))-1),4)</f>
        <v>1.3845000000000001</v>
      </c>
      <c r="AD115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55" s="21">
        <v>1</v>
      </c>
      <c r="AG115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12210.279</v>
      </c>
      <c r="AH1155" s="34">
        <f>ROUND(Таблица1[[#This Row],[УПКС]]*Таблица1[[#This Row],[Площадь, кв.м]],2)</f>
        <v>1079388.6599999999</v>
      </c>
      <c r="AI1155" s="14">
        <f>Таблица1[[#This Row],[Кадастровая стоимость, руб]]/Таблица1[[#This Row],[Действ. КС]]</f>
        <v>0.75631199227452173</v>
      </c>
      <c r="AJ1155" s="20" t="s">
        <v>3996</v>
      </c>
      <c r="AK1155" s="20" t="s">
        <v>3997</v>
      </c>
      <c r="AL1155" s="20" t="s">
        <v>3998</v>
      </c>
      <c r="AM1155" s="8" t="s">
        <v>3984</v>
      </c>
      <c r="AN1155" s="8" t="s">
        <v>4036</v>
      </c>
      <c r="AO1155" s="46" t="s">
        <v>4013</v>
      </c>
    </row>
    <row r="1156" spans="1:41" x14ac:dyDescent="0.25">
      <c r="A1156" s="1" t="s">
        <v>202</v>
      </c>
      <c r="B1156" s="1" t="s">
        <v>134</v>
      </c>
      <c r="C1156" s="1" t="s">
        <v>3981</v>
      </c>
      <c r="D1156" s="1" t="s">
        <v>1294</v>
      </c>
      <c r="E1156" s="16">
        <v>204002000000</v>
      </c>
      <c r="F1156" s="16" t="s">
        <v>1005</v>
      </c>
      <c r="G1156" s="18" t="s">
        <v>201</v>
      </c>
      <c r="H1156" s="1">
        <v>2</v>
      </c>
      <c r="I1156" s="1" t="s">
        <v>1351</v>
      </c>
      <c r="J1156" s="1">
        <v>202</v>
      </c>
      <c r="K1156" s="1" t="s">
        <v>1352</v>
      </c>
      <c r="L1156" s="1">
        <v>61001005000</v>
      </c>
      <c r="M1156" s="1" t="s">
        <v>1358</v>
      </c>
      <c r="N1156" s="18">
        <v>2012</v>
      </c>
      <c r="O1156" s="8">
        <v>120.2</v>
      </c>
      <c r="P1156" s="8" t="s">
        <v>4009</v>
      </c>
      <c r="Q115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6" s="8" t="s">
        <v>3919</v>
      </c>
      <c r="S1156" s="8" t="s">
        <v>1555</v>
      </c>
      <c r="T1156" s="8" t="s">
        <v>1382</v>
      </c>
      <c r="U1156" s="1"/>
      <c r="V1156" s="1" t="s">
        <v>2597</v>
      </c>
      <c r="W1156" s="8" t="s">
        <v>2623</v>
      </c>
      <c r="X1156" s="51" t="s">
        <v>2698</v>
      </c>
      <c r="Y1156" s="18"/>
      <c r="Z1156" s="18"/>
      <c r="AA1156" s="20">
        <v>1940568.9</v>
      </c>
      <c r="AB1156" s="12">
        <f t="shared" si="18"/>
        <v>26725.06</v>
      </c>
      <c r="AC1156" s="17">
        <f>ROUND(1.65586^(2*EXP(-((Таблица1[[#This Row],[Площадь, кв.м]]/200)^2))-1),4)</f>
        <v>1.2196</v>
      </c>
      <c r="AD115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56" s="21">
        <v>1</v>
      </c>
      <c r="AG115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32593.8832</v>
      </c>
      <c r="AH1156" s="34">
        <f>ROUND(Таблица1[[#This Row],[УПКС]]*Таблица1[[#This Row],[Площадь, кв.м]],2)</f>
        <v>3917784.76</v>
      </c>
      <c r="AI1156" s="14">
        <f>Таблица1[[#This Row],[Кадастровая стоимость, руб]]/Таблица1[[#This Row],[Действ. КС]]</f>
        <v>2.018884647692746</v>
      </c>
      <c r="AJ1156" s="20" t="s">
        <v>3996</v>
      </c>
      <c r="AK1156" s="20" t="s">
        <v>3997</v>
      </c>
      <c r="AL1156" s="20" t="s">
        <v>3998</v>
      </c>
      <c r="AM1156" s="8" t="s">
        <v>3984</v>
      </c>
      <c r="AN1156" s="8" t="s">
        <v>4036</v>
      </c>
      <c r="AO1156" s="46" t="s">
        <v>4013</v>
      </c>
    </row>
    <row r="1157" spans="1:41" x14ac:dyDescent="0.25">
      <c r="A1157" s="1" t="s">
        <v>125</v>
      </c>
      <c r="B1157" s="1" t="s">
        <v>56</v>
      </c>
      <c r="C1157" s="1" t="s">
        <v>3981</v>
      </c>
      <c r="D1157" s="1" t="s">
        <v>1294</v>
      </c>
      <c r="E1157" s="16">
        <v>204002000000</v>
      </c>
      <c r="F1157" s="16" t="s">
        <v>1005</v>
      </c>
      <c r="G1157" s="8" t="s">
        <v>201</v>
      </c>
      <c r="H1157" s="1">
        <v>2</v>
      </c>
      <c r="I1157" s="1" t="s">
        <v>1351</v>
      </c>
      <c r="J1157" s="1">
        <v>202</v>
      </c>
      <c r="K1157" s="1" t="s">
        <v>1352</v>
      </c>
      <c r="L1157" s="1">
        <v>61001005000</v>
      </c>
      <c r="M1157" s="1" t="s">
        <v>1358</v>
      </c>
      <c r="N1157" s="8">
        <v>1956</v>
      </c>
      <c r="O1157" s="8">
        <v>19.3</v>
      </c>
      <c r="P1157" s="8" t="s">
        <v>4009</v>
      </c>
      <c r="Q115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7" s="8" t="s">
        <v>3901</v>
      </c>
      <c r="S1157" s="8" t="s">
        <v>1485</v>
      </c>
      <c r="T1157" s="8" t="s">
        <v>1382</v>
      </c>
      <c r="U1157" s="1"/>
      <c r="V1157" s="1" t="s">
        <v>2597</v>
      </c>
      <c r="X1157" s="19" t="s">
        <v>2707</v>
      </c>
      <c r="AA1157" s="20">
        <v>311588.84999999998</v>
      </c>
      <c r="AB1157" s="12">
        <f t="shared" si="18"/>
        <v>26725.06</v>
      </c>
      <c r="AC1157" s="17">
        <f>ROUND(1.65586^(2*EXP(-((Таблица1[[#This Row],[Площадь, кв.м]]/200)^2))-1),4)</f>
        <v>1.6405000000000001</v>
      </c>
      <c r="AD115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57" s="21">
        <v>1</v>
      </c>
      <c r="AG115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14468.0121</v>
      </c>
      <c r="AH1157" s="34">
        <f>ROUND(Таблица1[[#This Row],[УПКС]]*Таблица1[[#This Row],[Площадь, кв.м]],2)</f>
        <v>279232.63</v>
      </c>
      <c r="AI1157" s="14">
        <f>Таблица1[[#This Row],[Кадастровая стоимость, руб]]/Таблица1[[#This Row],[Действ. КС]]</f>
        <v>0.8961573239864008</v>
      </c>
      <c r="AJ1157" s="20" t="s">
        <v>3996</v>
      </c>
      <c r="AK1157" s="20" t="s">
        <v>3997</v>
      </c>
      <c r="AL1157" s="20" t="s">
        <v>3998</v>
      </c>
      <c r="AM1157" s="8" t="s">
        <v>3984</v>
      </c>
      <c r="AN1157" s="8" t="s">
        <v>4036</v>
      </c>
      <c r="AO1157" s="46" t="s">
        <v>4013</v>
      </c>
    </row>
    <row r="1158" spans="1:41" x14ac:dyDescent="0.25">
      <c r="A1158" s="1" t="s">
        <v>982</v>
      </c>
      <c r="B1158" s="1" t="s">
        <v>8</v>
      </c>
      <c r="C1158" s="1" t="s">
        <v>3981</v>
      </c>
      <c r="D1158" s="1" t="s">
        <v>1294</v>
      </c>
      <c r="E1158" s="16">
        <v>204002000000</v>
      </c>
      <c r="F1158" s="16" t="s">
        <v>1005</v>
      </c>
      <c r="G1158" s="8" t="s">
        <v>201</v>
      </c>
      <c r="H1158" s="1">
        <v>2</v>
      </c>
      <c r="I1158" s="1" t="s">
        <v>1351</v>
      </c>
      <c r="J1158" s="1">
        <v>202</v>
      </c>
      <c r="K1158" s="1" t="s">
        <v>1352</v>
      </c>
      <c r="L1158" s="1">
        <v>61001002000</v>
      </c>
      <c r="M1158" s="1" t="s">
        <v>1364</v>
      </c>
      <c r="N1158" s="8">
        <v>2010</v>
      </c>
      <c r="O1158" s="8">
        <v>129.6</v>
      </c>
      <c r="P1158" s="8" t="s">
        <v>4009</v>
      </c>
      <c r="Q115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8" s="8" t="s">
        <v>3919</v>
      </c>
      <c r="S1158" s="8" t="s">
        <v>2300</v>
      </c>
      <c r="T1158" s="8" t="s">
        <v>1382</v>
      </c>
      <c r="U1158" s="1"/>
      <c r="V1158" s="1" t="s">
        <v>2597</v>
      </c>
      <c r="W1158" s="8" t="s">
        <v>2623</v>
      </c>
      <c r="X1158" s="19" t="s">
        <v>2774</v>
      </c>
      <c r="AA1158" s="20">
        <v>2092327.2</v>
      </c>
      <c r="AB1158" s="12">
        <f t="shared" si="18"/>
        <v>26725.06</v>
      </c>
      <c r="AC1158" s="17">
        <f>ROUND(1.65586^(2*EXP(-((Таблица1[[#This Row],[Площадь, кв.м]]/200)^2))-1),4)</f>
        <v>1.1717</v>
      </c>
      <c r="AD115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158" s="21">
        <v>1</v>
      </c>
      <c r="AG115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31000.615300000001</v>
      </c>
      <c r="AH1158" s="34">
        <f>ROUND(Таблица1[[#This Row],[УПКС]]*Таблица1[[#This Row],[Площадь, кв.м]],2)</f>
        <v>4017679.74</v>
      </c>
      <c r="AI1158" s="14">
        <f>Таблица1[[#This Row],[Кадастровая стоимость, руб]]/Таблица1[[#This Row],[Действ. КС]]</f>
        <v>1.9201966786074378</v>
      </c>
      <c r="AJ1158" s="20" t="s">
        <v>3996</v>
      </c>
      <c r="AK1158" s="20" t="s">
        <v>3997</v>
      </c>
      <c r="AL1158" s="20" t="s">
        <v>3998</v>
      </c>
      <c r="AM1158" s="8" t="s">
        <v>3984</v>
      </c>
      <c r="AN1158" s="8" t="s">
        <v>4036</v>
      </c>
      <c r="AO1158" s="46" t="s">
        <v>4013</v>
      </c>
    </row>
    <row r="1159" spans="1:41" x14ac:dyDescent="0.25">
      <c r="A1159" s="1" t="s">
        <v>964</v>
      </c>
      <c r="B1159" s="1" t="s">
        <v>17</v>
      </c>
      <c r="C1159" s="1" t="s">
        <v>3981</v>
      </c>
      <c r="D1159" s="1" t="s">
        <v>1294</v>
      </c>
      <c r="E1159" s="16">
        <v>204002000000</v>
      </c>
      <c r="F1159" s="16" t="s">
        <v>1005</v>
      </c>
      <c r="G1159" s="8" t="s">
        <v>201</v>
      </c>
      <c r="H1159" s="1">
        <v>2</v>
      </c>
      <c r="I1159" s="1" t="s">
        <v>1351</v>
      </c>
      <c r="J1159" s="1">
        <v>202</v>
      </c>
      <c r="K1159" s="1" t="s">
        <v>1352</v>
      </c>
      <c r="L1159" s="1">
        <v>61001002000</v>
      </c>
      <c r="M1159" s="1" t="s">
        <v>1364</v>
      </c>
      <c r="N1159" s="8">
        <v>2017</v>
      </c>
      <c r="O1159" s="8">
        <v>120.3</v>
      </c>
      <c r="P1159" s="8" t="s">
        <v>4009</v>
      </c>
      <c r="Q115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59" s="8" t="s">
        <v>3919</v>
      </c>
      <c r="S1159" s="8" t="s">
        <v>2282</v>
      </c>
      <c r="T1159" s="8" t="s">
        <v>1382</v>
      </c>
      <c r="U1159" s="1"/>
      <c r="V1159" s="1" t="s">
        <v>2597</v>
      </c>
      <c r="W1159" s="8" t="s">
        <v>2623</v>
      </c>
      <c r="X1159" s="19" t="s">
        <v>2747</v>
      </c>
      <c r="AA1159" s="20">
        <v>1942183.35</v>
      </c>
      <c r="AB1159" s="12">
        <f t="shared" si="18"/>
        <v>26725.06</v>
      </c>
      <c r="AC1159" s="17">
        <f>ROUND(1.65586^(2*EXP(-((Таблица1[[#This Row],[Площадь, кв.м]]/200)^2))-1),4)</f>
        <v>1.2191000000000001</v>
      </c>
      <c r="AD115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5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59" s="21">
        <v>1</v>
      </c>
      <c r="AG115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32580.5206</v>
      </c>
      <c r="AH1159" s="34">
        <f>ROUND(Таблица1[[#This Row],[УПКС]]*Таблица1[[#This Row],[Площадь, кв.м]],2)</f>
        <v>3919436.63</v>
      </c>
      <c r="AI1159" s="14">
        <f>Таблица1[[#This Row],[Кадастровая стоимость, руб]]/Таблица1[[#This Row],[Действ. КС]]</f>
        <v>2.0180569615118982</v>
      </c>
      <c r="AJ1159" s="20" t="s">
        <v>3996</v>
      </c>
      <c r="AK1159" s="20" t="s">
        <v>3997</v>
      </c>
      <c r="AL1159" s="20" t="s">
        <v>3998</v>
      </c>
      <c r="AM1159" s="8" t="s">
        <v>3984</v>
      </c>
      <c r="AN1159" s="8" t="s">
        <v>4036</v>
      </c>
      <c r="AO1159" s="46" t="s">
        <v>4013</v>
      </c>
    </row>
    <row r="1160" spans="1:41" x14ac:dyDescent="0.25">
      <c r="A1160" s="1" t="s">
        <v>191</v>
      </c>
      <c r="B1160" s="1" t="s">
        <v>8</v>
      </c>
      <c r="C1160" s="1" t="s">
        <v>3981</v>
      </c>
      <c r="D1160" s="1" t="s">
        <v>1294</v>
      </c>
      <c r="E1160" s="16">
        <v>204002000000</v>
      </c>
      <c r="F1160" s="16" t="s">
        <v>1005</v>
      </c>
      <c r="G1160" s="8" t="s">
        <v>201</v>
      </c>
      <c r="H1160" s="1">
        <v>2</v>
      </c>
      <c r="I1160" s="1" t="s">
        <v>1351</v>
      </c>
      <c r="J1160" s="1">
        <v>202</v>
      </c>
      <c r="K1160" s="1" t="s">
        <v>1352</v>
      </c>
      <c r="L1160" s="1">
        <v>61001005000</v>
      </c>
      <c r="M1160" s="1" t="s">
        <v>1358</v>
      </c>
      <c r="N1160" s="8">
        <v>2018</v>
      </c>
      <c r="O1160" s="8">
        <v>114.1</v>
      </c>
      <c r="P1160" s="8" t="s">
        <v>4009</v>
      </c>
      <c r="Q116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1160" s="8" t="s">
        <v>1546</v>
      </c>
      <c r="T1160" s="8" t="s">
        <v>1382</v>
      </c>
      <c r="U1160" s="1"/>
      <c r="V1160" s="1" t="s">
        <v>2597</v>
      </c>
      <c r="W1160" s="8" t="s">
        <v>2623</v>
      </c>
      <c r="X1160" s="19" t="s">
        <v>2708</v>
      </c>
      <c r="AA1160" s="20">
        <v>1842087.45</v>
      </c>
      <c r="AB1160" s="12">
        <f t="shared" si="18"/>
        <v>26725.06</v>
      </c>
      <c r="AC1160" s="17">
        <f>ROUND(1.65586^(2*EXP(-((Таблица1[[#This Row],[Площадь, кв.м]]/200)^2))-1),4)</f>
        <v>1.2512000000000001</v>
      </c>
      <c r="AD116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60" s="21">
        <v>1</v>
      </c>
      <c r="AG116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33438.395100000002</v>
      </c>
      <c r="AH1160" s="34">
        <f>ROUND(Таблица1[[#This Row],[УПКС]]*Таблица1[[#This Row],[Площадь, кв.м]],2)</f>
        <v>3815320.88</v>
      </c>
      <c r="AI1160" s="14">
        <f>Таблица1[[#This Row],[Кадастровая стоимость, руб]]/Таблица1[[#This Row],[Действ. КС]]</f>
        <v>2.0711942204481115</v>
      </c>
      <c r="AJ1160" s="20" t="s">
        <v>3996</v>
      </c>
      <c r="AK1160" s="20" t="s">
        <v>3997</v>
      </c>
      <c r="AL1160" s="20" t="s">
        <v>3998</v>
      </c>
      <c r="AM1160" s="8" t="s">
        <v>3984</v>
      </c>
      <c r="AN1160" s="8" t="s">
        <v>4036</v>
      </c>
      <c r="AO1160" s="46" t="s">
        <v>4013</v>
      </c>
    </row>
    <row r="1161" spans="1:41" x14ac:dyDescent="0.25">
      <c r="A1161" s="1" t="s">
        <v>72</v>
      </c>
      <c r="B1161" s="1"/>
      <c r="C1161" s="1" t="s">
        <v>3981</v>
      </c>
      <c r="D1161" s="1" t="s">
        <v>1294</v>
      </c>
      <c r="E1161" s="16">
        <v>204003000000</v>
      </c>
      <c r="F1161" s="16" t="s">
        <v>1339</v>
      </c>
      <c r="G1161" s="8" t="s">
        <v>1338</v>
      </c>
      <c r="H1161" s="1">
        <v>2</v>
      </c>
      <c r="I1161" s="1" t="s">
        <v>1349</v>
      </c>
      <c r="J1161" s="1">
        <v>201</v>
      </c>
      <c r="K1161" s="1" t="s">
        <v>1350</v>
      </c>
      <c r="L1161" s="1">
        <v>61001002001</v>
      </c>
      <c r="M1161" s="1" t="s">
        <v>1363</v>
      </c>
      <c r="N1161" s="8">
        <v>1952</v>
      </c>
      <c r="O1161" s="8">
        <v>67.5</v>
      </c>
      <c r="P1161" s="8" t="s">
        <v>4009</v>
      </c>
      <c r="Q116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1161" s="8" t="s">
        <v>1438</v>
      </c>
      <c r="T1161" s="8" t="s">
        <v>1382</v>
      </c>
      <c r="U1161" s="1"/>
      <c r="V1161" s="1" t="s">
        <v>2597</v>
      </c>
      <c r="W1161" s="8" t="s">
        <v>2623</v>
      </c>
      <c r="X1161" s="19" t="s">
        <v>2717</v>
      </c>
      <c r="AA1161" s="20">
        <v>491923.8</v>
      </c>
      <c r="AB1161" s="12">
        <f t="shared" si="18"/>
        <v>26725.06</v>
      </c>
      <c r="AC1161" s="17">
        <f>ROUND(1.65586^(2*EXP(-((Таблица1[[#This Row],[Площадь, кв.м]]/200)^2))-1),4)</f>
        <v>1.4855</v>
      </c>
      <c r="AD116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161" s="21">
        <v>1</v>
      </c>
      <c r="AG116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12704.0245</v>
      </c>
      <c r="AH1161" s="34">
        <f>ROUND(Таблица1[[#This Row],[УПКС]]*Таблица1[[#This Row],[Площадь, кв.м]],2)</f>
        <v>857521.65</v>
      </c>
      <c r="AI1161" s="14">
        <f>Таблица1[[#This Row],[Кадастровая стоимость, руб]]/Таблица1[[#This Row],[Действ. КС]]</f>
        <v>1.7432001663672301</v>
      </c>
      <c r="AJ1161" s="20" t="s">
        <v>3996</v>
      </c>
      <c r="AK1161" s="20" t="s">
        <v>3997</v>
      </c>
      <c r="AL1161" s="20" t="s">
        <v>3998</v>
      </c>
      <c r="AM1161" s="8" t="s">
        <v>3984</v>
      </c>
      <c r="AN1161" s="8" t="s">
        <v>4036</v>
      </c>
      <c r="AO1161" s="46" t="s">
        <v>4013</v>
      </c>
    </row>
    <row r="1162" spans="1:41" x14ac:dyDescent="0.25">
      <c r="A1162" s="1" t="s">
        <v>624</v>
      </c>
      <c r="B1162" s="1" t="s">
        <v>17</v>
      </c>
      <c r="C1162" s="1" t="s">
        <v>3981</v>
      </c>
      <c r="D1162" s="1" t="s">
        <v>1294</v>
      </c>
      <c r="E1162" s="16">
        <v>204002000000</v>
      </c>
      <c r="F1162" s="16" t="s">
        <v>1005</v>
      </c>
      <c r="G1162" s="8" t="s">
        <v>201</v>
      </c>
      <c r="H1162" s="1">
        <v>2</v>
      </c>
      <c r="I1162" s="1" t="s">
        <v>1351</v>
      </c>
      <c r="J1162" s="1">
        <v>202</v>
      </c>
      <c r="K1162" s="1" t="s">
        <v>1352</v>
      </c>
      <c r="L1162" s="1">
        <v>61001002001</v>
      </c>
      <c r="M1162" s="1" t="s">
        <v>1363</v>
      </c>
      <c r="N1162" s="8">
        <v>1951</v>
      </c>
      <c r="O1162" s="8">
        <v>55.6</v>
      </c>
      <c r="P1162" s="8" t="s">
        <v>4009</v>
      </c>
      <c r="Q116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62" s="8" t="s">
        <v>3919</v>
      </c>
      <c r="S1162" s="8" t="s">
        <v>1959</v>
      </c>
      <c r="T1162" s="8" t="s">
        <v>1382</v>
      </c>
      <c r="U1162" s="1"/>
      <c r="V1162" s="1" t="s">
        <v>2597</v>
      </c>
      <c r="W1162" s="8" t="s">
        <v>2623</v>
      </c>
      <c r="X1162" s="19" t="s">
        <v>2822</v>
      </c>
      <c r="AA1162" s="20">
        <v>465839.34</v>
      </c>
      <c r="AB1162" s="12">
        <f t="shared" si="18"/>
        <v>26725.06</v>
      </c>
      <c r="AC1162" s="17">
        <f>ROUND(1.65586^(2*EXP(-((Таблица1[[#This Row],[Площадь, кв.м]]/200)^2))-1),4)</f>
        <v>1.5362</v>
      </c>
      <c r="AD116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162" s="21">
        <v>1</v>
      </c>
      <c r="AG116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13137.6119</v>
      </c>
      <c r="AH1162" s="34">
        <f>ROUND(Таблица1[[#This Row],[УПКС]]*Таблица1[[#This Row],[Площадь, кв.м]],2)</f>
        <v>730451.22</v>
      </c>
      <c r="AI1162" s="14">
        <f>Таблица1[[#This Row],[Кадастровая стоимость, руб]]/Таблица1[[#This Row],[Действ. КС]]</f>
        <v>1.5680324894844646</v>
      </c>
      <c r="AJ1162" s="20" t="s">
        <v>3996</v>
      </c>
      <c r="AK1162" s="20" t="s">
        <v>3997</v>
      </c>
      <c r="AL1162" s="20" t="s">
        <v>3998</v>
      </c>
      <c r="AM1162" s="8" t="s">
        <v>3984</v>
      </c>
      <c r="AN1162" s="8" t="s">
        <v>4036</v>
      </c>
      <c r="AO1162" s="46" t="s">
        <v>4013</v>
      </c>
    </row>
    <row r="1163" spans="1:41" x14ac:dyDescent="0.25">
      <c r="A1163" s="1" t="s">
        <v>486</v>
      </c>
      <c r="B1163" s="1" t="s">
        <v>21</v>
      </c>
      <c r="C1163" s="1" t="s">
        <v>3981</v>
      </c>
      <c r="D1163" s="1" t="s">
        <v>1294</v>
      </c>
      <c r="E1163" s="16">
        <v>204002000000</v>
      </c>
      <c r="F1163" s="16" t="s">
        <v>1005</v>
      </c>
      <c r="G1163" s="8" t="s">
        <v>201</v>
      </c>
      <c r="H1163" s="1">
        <v>2</v>
      </c>
      <c r="I1163" s="1" t="s">
        <v>1351</v>
      </c>
      <c r="J1163" s="1">
        <v>202</v>
      </c>
      <c r="K1163" s="1" t="s">
        <v>1352</v>
      </c>
      <c r="L1163" s="1">
        <v>61001002001</v>
      </c>
      <c r="M1163" s="1" t="s">
        <v>1363</v>
      </c>
      <c r="N1163" s="8">
        <v>1990</v>
      </c>
      <c r="O1163" s="8">
        <v>29.1</v>
      </c>
      <c r="P1163" s="8" t="s">
        <v>4009</v>
      </c>
      <c r="Q116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63" s="8" t="s">
        <v>3919</v>
      </c>
      <c r="S1163" s="8" t="s">
        <v>1827</v>
      </c>
      <c r="T1163" s="8" t="s">
        <v>1382</v>
      </c>
      <c r="U1163" s="1"/>
      <c r="V1163" s="1" t="s">
        <v>2597</v>
      </c>
      <c r="W1163" s="8" t="s">
        <v>2623</v>
      </c>
      <c r="X1163" s="19" t="s">
        <v>2836</v>
      </c>
      <c r="AA1163" s="20">
        <v>424147.41</v>
      </c>
      <c r="AB1163" s="12">
        <f t="shared" si="18"/>
        <v>26725.06</v>
      </c>
      <c r="AC1163" s="17">
        <f>ROUND(1.65586^(2*EXP(-((Таблица1[[#This Row],[Площадь, кв.м]]/200)^2))-1),4)</f>
        <v>1.6212</v>
      </c>
      <c r="AD116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1163" s="21">
        <v>1</v>
      </c>
      <c r="AG116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34661.3338</v>
      </c>
      <c r="AH1163" s="34">
        <f>ROUND(Таблица1[[#This Row],[УПКС]]*Таблица1[[#This Row],[Площадь, кв.м]],2)</f>
        <v>1008644.81</v>
      </c>
      <c r="AI1163" s="14">
        <f>Таблица1[[#This Row],[Кадастровая стоимость, руб]]/Таблица1[[#This Row],[Действ. КС]]</f>
        <v>2.3780525030201178</v>
      </c>
      <c r="AJ1163" s="20" t="s">
        <v>3996</v>
      </c>
      <c r="AK1163" s="20" t="s">
        <v>3997</v>
      </c>
      <c r="AL1163" s="20" t="s">
        <v>3998</v>
      </c>
      <c r="AM1163" s="8" t="s">
        <v>3984</v>
      </c>
      <c r="AN1163" s="8" t="s">
        <v>4036</v>
      </c>
      <c r="AO1163" s="46" t="s">
        <v>4013</v>
      </c>
    </row>
    <row r="1164" spans="1:41" x14ac:dyDescent="0.25">
      <c r="A1164" s="1" t="s">
        <v>256</v>
      </c>
      <c r="B1164" s="1" t="s">
        <v>8</v>
      </c>
      <c r="C1164" s="1" t="s">
        <v>3981</v>
      </c>
      <c r="D1164" s="1" t="s">
        <v>1312</v>
      </c>
      <c r="E1164" s="16">
        <v>204002000000</v>
      </c>
      <c r="F1164" s="16" t="s">
        <v>1005</v>
      </c>
      <c r="G1164" s="8" t="s">
        <v>201</v>
      </c>
      <c r="H1164" s="1">
        <v>2</v>
      </c>
      <c r="I1164" s="1" t="s">
        <v>1351</v>
      </c>
      <c r="J1164" s="1">
        <v>202</v>
      </c>
      <c r="K1164" s="1" t="s">
        <v>1352</v>
      </c>
      <c r="L1164" s="1">
        <v>61001003000</v>
      </c>
      <c r="M1164" s="1" t="s">
        <v>1359</v>
      </c>
      <c r="N1164" s="8">
        <v>2017</v>
      </c>
      <c r="O1164" s="8">
        <v>148.80000000000001</v>
      </c>
      <c r="P1164" s="8" t="s">
        <v>4009</v>
      </c>
      <c r="Q116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64" s="8" t="s">
        <v>3901</v>
      </c>
      <c r="S1164" s="8" t="s">
        <v>1604</v>
      </c>
      <c r="T1164" s="8" t="s">
        <v>1382</v>
      </c>
      <c r="U1164" s="1"/>
      <c r="V1164" s="1" t="s">
        <v>2591</v>
      </c>
      <c r="W1164" s="8" t="s">
        <v>2607</v>
      </c>
      <c r="X1164" s="19" t="s">
        <v>2780</v>
      </c>
      <c r="AA1164" s="20">
        <v>4473597.5999999996</v>
      </c>
      <c r="AB1164" s="12">
        <f t="shared" si="18"/>
        <v>26725.06</v>
      </c>
      <c r="AC1164" s="17">
        <f>ROUND(1.65586^(2*EXP(-((Таблица1[[#This Row],[Площадь, кв.м]]/200)^2))-1),4)</f>
        <v>1.0785</v>
      </c>
      <c r="AD116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64" s="21">
        <v>1</v>
      </c>
      <c r="AG116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28822.977200000001</v>
      </c>
      <c r="AH1164" s="34">
        <f>ROUND(Таблица1[[#This Row],[УПКС]]*Таблица1[[#This Row],[Площадь, кв.м]],2)</f>
        <v>4288859.01</v>
      </c>
      <c r="AI1164" s="14">
        <f>Таблица1[[#This Row],[Кадастровая стоимость, руб]]/Таблица1[[#This Row],[Действ. КС]]</f>
        <v>0.95870469216989929</v>
      </c>
      <c r="AJ1164" s="20" t="s">
        <v>3996</v>
      </c>
      <c r="AK1164" s="20" t="s">
        <v>3997</v>
      </c>
      <c r="AL1164" s="20" t="s">
        <v>3998</v>
      </c>
      <c r="AM1164" s="8" t="s">
        <v>3984</v>
      </c>
      <c r="AN1164" s="8" t="s">
        <v>4036</v>
      </c>
      <c r="AO1164" s="46" t="s">
        <v>4013</v>
      </c>
    </row>
    <row r="1165" spans="1:41" x14ac:dyDescent="0.25">
      <c r="A1165" s="1" t="s">
        <v>1071</v>
      </c>
      <c r="B1165" s="1" t="s">
        <v>17</v>
      </c>
      <c r="C1165" s="1" t="s">
        <v>3981</v>
      </c>
      <c r="D1165" s="1" t="s">
        <v>1312</v>
      </c>
      <c r="E1165" s="16">
        <v>204002000000</v>
      </c>
      <c r="F1165" s="16" t="s">
        <v>1005</v>
      </c>
      <c r="G1165" s="8" t="s">
        <v>201</v>
      </c>
      <c r="H1165" s="1">
        <v>2</v>
      </c>
      <c r="I1165" s="1" t="s">
        <v>1351</v>
      </c>
      <c r="J1165" s="1">
        <v>202</v>
      </c>
      <c r="K1165" s="1" t="s">
        <v>1352</v>
      </c>
      <c r="L1165" s="1">
        <v>61001002000</v>
      </c>
      <c r="M1165" s="1" t="s">
        <v>1364</v>
      </c>
      <c r="N1165" s="8">
        <v>2015</v>
      </c>
      <c r="O1165" s="8">
        <v>208.3</v>
      </c>
      <c r="P1165" s="8" t="s">
        <v>4009</v>
      </c>
      <c r="Q116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65" s="8" t="s">
        <v>3924</v>
      </c>
      <c r="S1165" s="8" t="s">
        <v>2387</v>
      </c>
      <c r="T1165" s="8" t="s">
        <v>1382</v>
      </c>
      <c r="U1165" s="1"/>
      <c r="V1165" s="1" t="s">
        <v>2591</v>
      </c>
      <c r="W1165" s="8" t="s">
        <v>2635</v>
      </c>
      <c r="X1165" s="19" t="s">
        <v>2738</v>
      </c>
      <c r="AA1165" s="20">
        <v>1355462.26</v>
      </c>
      <c r="AB1165" s="12">
        <f t="shared" si="18"/>
        <v>26725.06</v>
      </c>
      <c r="AC1165" s="17">
        <f>ROUND(1.65586^(2*EXP(-((Таблица1[[#This Row],[Площадь, кв.м]]/200)^2))-1),4)</f>
        <v>0.84919999999999995</v>
      </c>
      <c r="AD116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65" s="21">
        <v>1</v>
      </c>
      <c r="AG116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22694.920999999998</v>
      </c>
      <c r="AH1165" s="34">
        <f>ROUND(Таблица1[[#This Row],[УПКС]]*Таблица1[[#This Row],[Площадь, кв.м]],2)</f>
        <v>4727352.04</v>
      </c>
      <c r="AI1165" s="14">
        <f>Таблица1[[#This Row],[Кадастровая стоимость, руб]]/Таблица1[[#This Row],[Действ. КС]]</f>
        <v>3.4876308839465584</v>
      </c>
      <c r="AJ1165" s="20" t="s">
        <v>3996</v>
      </c>
      <c r="AK1165" s="20" t="s">
        <v>3997</v>
      </c>
      <c r="AL1165" s="20" t="s">
        <v>3998</v>
      </c>
      <c r="AM1165" s="8" t="s">
        <v>3984</v>
      </c>
      <c r="AN1165" s="8" t="s">
        <v>4036</v>
      </c>
      <c r="AO1165" s="46" t="s">
        <v>4013</v>
      </c>
    </row>
    <row r="1166" spans="1:41" x14ac:dyDescent="0.25">
      <c r="A1166" s="1" t="s">
        <v>342</v>
      </c>
      <c r="B1166" s="1" t="s">
        <v>8</v>
      </c>
      <c r="C1166" s="1" t="s">
        <v>3981</v>
      </c>
      <c r="D1166" s="1" t="s">
        <v>1312</v>
      </c>
      <c r="E1166" s="16">
        <v>204002000000</v>
      </c>
      <c r="F1166" s="16" t="s">
        <v>1005</v>
      </c>
      <c r="G1166" s="8" t="s">
        <v>201</v>
      </c>
      <c r="H1166" s="1">
        <v>2</v>
      </c>
      <c r="I1166" s="1" t="s">
        <v>1351</v>
      </c>
      <c r="J1166" s="1">
        <v>202</v>
      </c>
      <c r="K1166" s="1" t="s">
        <v>1352</v>
      </c>
      <c r="L1166" s="1">
        <v>61001005000</v>
      </c>
      <c r="M1166" s="1" t="s">
        <v>1358</v>
      </c>
      <c r="N1166" s="8">
        <v>2017</v>
      </c>
      <c r="O1166" s="8">
        <v>200.4</v>
      </c>
      <c r="P1166" s="8" t="s">
        <v>4009</v>
      </c>
      <c r="Q116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66" s="8" t="s">
        <v>3916</v>
      </c>
      <c r="S1166" s="8" t="s">
        <v>1688</v>
      </c>
      <c r="T1166" s="8" t="s">
        <v>1382</v>
      </c>
      <c r="U1166" s="1"/>
      <c r="V1166" s="1" t="s">
        <v>2591</v>
      </c>
      <c r="W1166" s="8" t="s">
        <v>2607</v>
      </c>
      <c r="X1166" s="19" t="s">
        <v>2802</v>
      </c>
      <c r="AA1166" s="20">
        <v>1304054.8999999999</v>
      </c>
      <c r="AB1166" s="12">
        <f t="shared" si="18"/>
        <v>26725.06</v>
      </c>
      <c r="AC1166" s="17">
        <f>ROUND(1.65586^(2*EXP(-((Таблица1[[#This Row],[Площадь, кв.м]]/200)^2))-1),4)</f>
        <v>0.87390000000000001</v>
      </c>
      <c r="AD116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66" s="21">
        <v>1</v>
      </c>
      <c r="AG116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23355.029900000001</v>
      </c>
      <c r="AH1166" s="34">
        <f>ROUND(Таблица1[[#This Row],[УПКС]]*Таблица1[[#This Row],[Площадь, кв.м]],2)</f>
        <v>4680347.99</v>
      </c>
      <c r="AI1166" s="14">
        <f>Таблица1[[#This Row],[Кадастровая стоимость, руб]]/Таблица1[[#This Row],[Действ. КС]]</f>
        <v>3.5890728143424027</v>
      </c>
      <c r="AJ1166" s="20" t="s">
        <v>3996</v>
      </c>
      <c r="AK1166" s="20" t="s">
        <v>3997</v>
      </c>
      <c r="AL1166" s="20" t="s">
        <v>3998</v>
      </c>
      <c r="AM1166" s="8" t="s">
        <v>3984</v>
      </c>
      <c r="AN1166" s="8" t="s">
        <v>4036</v>
      </c>
      <c r="AO1166" s="46" t="s">
        <v>4013</v>
      </c>
    </row>
    <row r="1167" spans="1:41" x14ac:dyDescent="0.25">
      <c r="A1167" s="23" t="s">
        <v>451</v>
      </c>
      <c r="B1167" s="1" t="s">
        <v>17</v>
      </c>
      <c r="C1167" s="1" t="s">
        <v>3981</v>
      </c>
      <c r="D1167" s="1" t="s">
        <v>1311</v>
      </c>
      <c r="E1167" s="16">
        <v>204002000000</v>
      </c>
      <c r="F1167" s="16" t="s">
        <v>1005</v>
      </c>
      <c r="G1167" s="8" t="s">
        <v>201</v>
      </c>
      <c r="H1167" s="1">
        <v>2</v>
      </c>
      <c r="I1167" s="1" t="s">
        <v>1351</v>
      </c>
      <c r="J1167" s="1">
        <v>202</v>
      </c>
      <c r="K1167" s="1" t="s">
        <v>1352</v>
      </c>
      <c r="L1167" s="1">
        <v>61001001001</v>
      </c>
      <c r="M1167" s="1" t="s">
        <v>1362</v>
      </c>
      <c r="N1167" s="8">
        <v>2016</v>
      </c>
      <c r="O1167" s="8">
        <v>146.1</v>
      </c>
      <c r="P1167" s="8" t="s">
        <v>4009</v>
      </c>
      <c r="Q116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67" s="8" t="s">
        <v>3916</v>
      </c>
      <c r="S1167" s="8" t="s">
        <v>1795</v>
      </c>
      <c r="T1167" s="8" t="s">
        <v>1382</v>
      </c>
      <c r="U1167" s="1"/>
      <c r="V1167" s="1" t="s">
        <v>2591</v>
      </c>
      <c r="W1167" s="8" t="s">
        <v>2607</v>
      </c>
      <c r="X1167" s="19" t="s">
        <v>2827</v>
      </c>
      <c r="AA1167" s="20">
        <v>4392423.45</v>
      </c>
      <c r="AB1167" s="12">
        <f t="shared" si="18"/>
        <v>26725.06</v>
      </c>
      <c r="AC1167" s="17">
        <f>ROUND(1.65586^(2*EXP(-((Таблица1[[#This Row],[Площадь, кв.м]]/200)^2))-1),4)</f>
        <v>1.0911</v>
      </c>
      <c r="AD116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67" s="21">
        <v>1</v>
      </c>
      <c r="AG116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29159.713</v>
      </c>
      <c r="AH1167" s="34">
        <f>ROUND(Таблица1[[#This Row],[УПКС]]*Таблица1[[#This Row],[Площадь, кв.м]],2)</f>
        <v>4260234.07</v>
      </c>
      <c r="AI1167" s="14">
        <f>Таблица1[[#This Row],[Кадастровая стоимость, руб]]/Таблица1[[#This Row],[Действ. КС]]</f>
        <v>0.96990513744752915</v>
      </c>
      <c r="AJ1167" s="20" t="s">
        <v>3996</v>
      </c>
      <c r="AK1167" s="20" t="s">
        <v>3997</v>
      </c>
      <c r="AL1167" s="20" t="s">
        <v>3998</v>
      </c>
      <c r="AM1167" s="8" t="s">
        <v>3984</v>
      </c>
      <c r="AN1167" s="8" t="s">
        <v>4036</v>
      </c>
      <c r="AO1167" s="46" t="s">
        <v>4013</v>
      </c>
    </row>
    <row r="1168" spans="1:41" x14ac:dyDescent="0.25">
      <c r="A1168" s="1" t="s">
        <v>214</v>
      </c>
      <c r="B1168" s="1" t="s">
        <v>8</v>
      </c>
      <c r="C1168" s="1" t="s">
        <v>3981</v>
      </c>
      <c r="D1168" s="1" t="s">
        <v>1311</v>
      </c>
      <c r="E1168" s="16">
        <v>204002000000</v>
      </c>
      <c r="F1168" s="16" t="s">
        <v>1005</v>
      </c>
      <c r="G1168" s="8" t="s">
        <v>201</v>
      </c>
      <c r="H1168" s="1">
        <v>2</v>
      </c>
      <c r="I1168" s="1" t="s">
        <v>1351</v>
      </c>
      <c r="J1168" s="1">
        <v>202</v>
      </c>
      <c r="K1168" s="1" t="s">
        <v>1352</v>
      </c>
      <c r="L1168" s="1">
        <v>61001005000</v>
      </c>
      <c r="M1168" s="1" t="s">
        <v>1358</v>
      </c>
      <c r="N1168" s="8">
        <v>2017</v>
      </c>
      <c r="O1168" s="8">
        <v>126.3</v>
      </c>
      <c r="P1168" s="8" t="s">
        <v>4009</v>
      </c>
      <c r="Q116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68" s="8" t="s">
        <v>3916</v>
      </c>
      <c r="S1168" s="8" t="s">
        <v>1566</v>
      </c>
      <c r="T1168" s="8" t="s">
        <v>1382</v>
      </c>
      <c r="U1168" s="1"/>
      <c r="V1168" s="1" t="s">
        <v>2591</v>
      </c>
      <c r="W1168" s="8" t="s">
        <v>2607</v>
      </c>
      <c r="X1168" s="19" t="s">
        <v>2771</v>
      </c>
      <c r="AA1168" s="20">
        <v>821866.94</v>
      </c>
      <c r="AB1168" s="12">
        <f t="shared" si="18"/>
        <v>26725.06</v>
      </c>
      <c r="AC1168" s="17">
        <f>ROUND(1.65586^(2*EXP(-((Таблица1[[#This Row],[Площадь, кв.м]]/200)^2))-1),4)</f>
        <v>1.1883999999999999</v>
      </c>
      <c r="AD116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68" s="21">
        <v>1</v>
      </c>
      <c r="AG116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31760.061300000001</v>
      </c>
      <c r="AH1168" s="34">
        <f>ROUND(Таблица1[[#This Row],[УПКС]]*Таблица1[[#This Row],[Площадь, кв.м]],2)</f>
        <v>4011295.74</v>
      </c>
      <c r="AI1168" s="14">
        <f>Таблица1[[#This Row],[Кадастровая стоимость, руб]]/Таблица1[[#This Row],[Действ. КС]]</f>
        <v>4.8807118826315126</v>
      </c>
      <c r="AJ1168" s="20" t="s">
        <v>3996</v>
      </c>
      <c r="AK1168" s="20" t="s">
        <v>3997</v>
      </c>
      <c r="AL1168" s="20" t="s">
        <v>3998</v>
      </c>
      <c r="AM1168" s="8" t="s">
        <v>3984</v>
      </c>
      <c r="AN1168" s="8" t="s">
        <v>4036</v>
      </c>
      <c r="AO1168" s="46" t="s">
        <v>4013</v>
      </c>
    </row>
    <row r="1169" spans="1:41" x14ac:dyDescent="0.25">
      <c r="A1169" s="1" t="s">
        <v>802</v>
      </c>
      <c r="B1169" s="1" t="s">
        <v>56</v>
      </c>
      <c r="C1169" s="1" t="s">
        <v>3981</v>
      </c>
      <c r="D1169" s="1" t="s">
        <v>1326</v>
      </c>
      <c r="E1169" s="16">
        <v>204002000000</v>
      </c>
      <c r="F1169" s="16" t="s">
        <v>1005</v>
      </c>
      <c r="G1169" s="8" t="s">
        <v>201</v>
      </c>
      <c r="H1169" s="1">
        <v>2</v>
      </c>
      <c r="I1169" s="1" t="s">
        <v>1351</v>
      </c>
      <c r="J1169" s="1">
        <v>202</v>
      </c>
      <c r="K1169" s="1" t="s">
        <v>1352</v>
      </c>
      <c r="L1169" s="1">
        <v>61001002001</v>
      </c>
      <c r="M1169" s="1" t="s">
        <v>1363</v>
      </c>
      <c r="N1169" s="8">
        <v>1977</v>
      </c>
      <c r="O1169" s="8">
        <v>79.099999999999994</v>
      </c>
      <c r="P1169" s="8" t="s">
        <v>4009</v>
      </c>
      <c r="Q116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69" s="8" t="s">
        <v>3953</v>
      </c>
      <c r="S1169" s="8" t="s">
        <v>2129</v>
      </c>
      <c r="T1169" s="8" t="s">
        <v>1382</v>
      </c>
      <c r="U1169" s="1"/>
      <c r="V1169" s="1" t="s">
        <v>2601</v>
      </c>
      <c r="W1169" s="8" t="s">
        <v>2667</v>
      </c>
      <c r="X1169" s="19" t="s">
        <v>2810</v>
      </c>
      <c r="AA1169" s="20">
        <v>2976990.99</v>
      </c>
      <c r="AB1169" s="12">
        <f t="shared" si="18"/>
        <v>26725.06</v>
      </c>
      <c r="AC1169" s="17">
        <f>ROUND(1.65586^(2*EXP(-((Таблица1[[#This Row],[Площадь, кв.м]]/200)^2))-1),4)</f>
        <v>1.4309000000000001</v>
      </c>
      <c r="AD116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6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0.55000000000000004</v>
      </c>
      <c r="AF1169" s="21">
        <v>1</v>
      </c>
      <c r="AG116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21032.488600000001</v>
      </c>
      <c r="AH1169" s="34">
        <f>ROUND(Таблица1[[#This Row],[УПКС]]*Таблица1[[#This Row],[Площадь, кв.м]],2)</f>
        <v>1663669.85</v>
      </c>
      <c r="AI1169" s="14">
        <f>Таблица1[[#This Row],[Кадастровая стоимость, руб]]/Таблица1[[#This Row],[Действ. КС]]</f>
        <v>0.55884275618852308</v>
      </c>
      <c r="AJ1169" s="20" t="s">
        <v>3996</v>
      </c>
      <c r="AK1169" s="20" t="s">
        <v>3997</v>
      </c>
      <c r="AL1169" s="20" t="s">
        <v>3998</v>
      </c>
      <c r="AM1169" s="8" t="s">
        <v>3984</v>
      </c>
      <c r="AN1169" s="8" t="s">
        <v>4036</v>
      </c>
      <c r="AO1169" s="46" t="s">
        <v>4013</v>
      </c>
    </row>
    <row r="1170" spans="1:41" x14ac:dyDescent="0.25">
      <c r="A1170" s="1" t="s">
        <v>1167</v>
      </c>
      <c r="B1170" s="1" t="s">
        <v>26</v>
      </c>
      <c r="C1170" s="1" t="s">
        <v>3981</v>
      </c>
      <c r="D1170" s="1" t="s">
        <v>1328</v>
      </c>
      <c r="E1170" s="16">
        <v>204002000000</v>
      </c>
      <c r="F1170" s="16" t="s">
        <v>1005</v>
      </c>
      <c r="G1170" s="8" t="s">
        <v>1338</v>
      </c>
      <c r="H1170" s="1">
        <v>2</v>
      </c>
      <c r="I1170" s="1" t="s">
        <v>1349</v>
      </c>
      <c r="J1170" s="1">
        <v>201</v>
      </c>
      <c r="K1170" s="1" t="s">
        <v>1350</v>
      </c>
      <c r="L1170" s="1">
        <v>61001002000</v>
      </c>
      <c r="M1170" s="1" t="s">
        <v>1364</v>
      </c>
      <c r="N1170" s="8">
        <v>2007</v>
      </c>
      <c r="O1170" s="8">
        <v>135.5</v>
      </c>
      <c r="P1170" s="8" t="s">
        <v>4009</v>
      </c>
      <c r="Q117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0" s="8" t="s">
        <v>3920</v>
      </c>
      <c r="S1170" s="8" t="s">
        <v>2472</v>
      </c>
      <c r="T1170" s="8" t="s">
        <v>2469</v>
      </c>
      <c r="U1170" s="1" t="s">
        <v>2602</v>
      </c>
      <c r="V1170" s="1" t="s">
        <v>2602</v>
      </c>
      <c r="W1170" s="8" t="s">
        <v>2674</v>
      </c>
      <c r="X1170" s="19" t="s">
        <v>2716</v>
      </c>
      <c r="AA1170" s="20">
        <v>705246.34</v>
      </c>
      <c r="AB1170" s="12">
        <f t="shared" si="18"/>
        <v>26725.06</v>
      </c>
      <c r="AC1170" s="17">
        <f>ROUND(1.65586^(2*EXP(-((Таблица1[[#This Row],[Площадь, кв.м]]/200)^2))-1),4)</f>
        <v>1.1423000000000001</v>
      </c>
      <c r="AD117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170" s="21">
        <v>1</v>
      </c>
      <c r="AG117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29917.475299999998</v>
      </c>
      <c r="AH1170" s="34">
        <f>ROUND(Таблица1[[#This Row],[УПКС]]*Таблица1[[#This Row],[Площадь, кв.м]],2)</f>
        <v>4053817.9</v>
      </c>
      <c r="AI1170" s="14">
        <f>Таблица1[[#This Row],[Кадастровая стоимость, руб]]/Таблица1[[#This Row],[Действ. КС]]</f>
        <v>5.748087824177861</v>
      </c>
      <c r="AJ1170" s="20" t="s">
        <v>3996</v>
      </c>
      <c r="AK1170" s="20" t="s">
        <v>3997</v>
      </c>
      <c r="AL1170" s="20" t="s">
        <v>3998</v>
      </c>
      <c r="AM1170" s="8" t="s">
        <v>3984</v>
      </c>
      <c r="AN1170" s="8" t="s">
        <v>4036</v>
      </c>
      <c r="AO1170" s="46" t="s">
        <v>4013</v>
      </c>
    </row>
    <row r="1171" spans="1:41" x14ac:dyDescent="0.25">
      <c r="A1171" s="1" t="s">
        <v>1166</v>
      </c>
      <c r="B1171" s="1" t="s">
        <v>26</v>
      </c>
      <c r="C1171" s="1" t="s">
        <v>3981</v>
      </c>
      <c r="D1171" s="1" t="s">
        <v>1328</v>
      </c>
      <c r="E1171" s="16">
        <v>204002000000</v>
      </c>
      <c r="F1171" s="16" t="s">
        <v>1005</v>
      </c>
      <c r="G1171" s="8" t="s">
        <v>1338</v>
      </c>
      <c r="H1171" s="1">
        <v>2</v>
      </c>
      <c r="I1171" s="1" t="s">
        <v>1349</v>
      </c>
      <c r="J1171" s="1">
        <v>201</v>
      </c>
      <c r="K1171" s="1" t="s">
        <v>1350</v>
      </c>
      <c r="L1171" s="1">
        <v>61001002000</v>
      </c>
      <c r="M1171" s="1" t="s">
        <v>1364</v>
      </c>
      <c r="N1171" s="8">
        <v>2007</v>
      </c>
      <c r="O1171" s="8">
        <v>134.69999999999999</v>
      </c>
      <c r="P1171" s="8" t="s">
        <v>4009</v>
      </c>
      <c r="Q117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1" s="8" t="s">
        <v>3920</v>
      </c>
      <c r="S1171" s="8" t="s">
        <v>2472</v>
      </c>
      <c r="T1171" s="8" t="s">
        <v>2469</v>
      </c>
      <c r="U1171" s="1" t="s">
        <v>2602</v>
      </c>
      <c r="V1171" s="1" t="s">
        <v>2602</v>
      </c>
      <c r="W1171" s="8" t="s">
        <v>2674</v>
      </c>
      <c r="X1171" s="19" t="s">
        <v>2716</v>
      </c>
      <c r="AA1171" s="20">
        <v>701082.52</v>
      </c>
      <c r="AB1171" s="12">
        <f t="shared" si="18"/>
        <v>26725.06</v>
      </c>
      <c r="AC1171" s="17">
        <f>ROUND(1.65586^(2*EXP(-((Таблица1[[#This Row],[Площадь, кв.м]]/200)^2))-1),4)</f>
        <v>1.1463000000000001</v>
      </c>
      <c r="AD117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171" s="21">
        <v>1</v>
      </c>
      <c r="AG117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30022.2376</v>
      </c>
      <c r="AH1171" s="34">
        <f>ROUND(Таблица1[[#This Row],[УПКС]]*Таблица1[[#This Row],[Площадь, кв.м]],2)</f>
        <v>4043995.4</v>
      </c>
      <c r="AI1171" s="14">
        <f>Таблица1[[#This Row],[Кадастровая стоимость, руб]]/Таблица1[[#This Row],[Действ. КС]]</f>
        <v>5.7682159868998015</v>
      </c>
      <c r="AJ1171" s="20" t="s">
        <v>3996</v>
      </c>
      <c r="AK1171" s="20" t="s">
        <v>3997</v>
      </c>
      <c r="AL1171" s="20" t="s">
        <v>3998</v>
      </c>
      <c r="AM1171" s="8" t="s">
        <v>3984</v>
      </c>
      <c r="AN1171" s="8" t="s">
        <v>4036</v>
      </c>
      <c r="AO1171" s="46" t="s">
        <v>4013</v>
      </c>
    </row>
    <row r="1172" spans="1:41" x14ac:dyDescent="0.25">
      <c r="A1172" s="1" t="s">
        <v>1189</v>
      </c>
      <c r="B1172" s="1" t="s">
        <v>19</v>
      </c>
      <c r="C1172" s="1" t="s">
        <v>3981</v>
      </c>
      <c r="D1172" s="1" t="s">
        <v>1332</v>
      </c>
      <c r="E1172" s="16">
        <v>204002000000</v>
      </c>
      <c r="F1172" s="16" t="s">
        <v>1005</v>
      </c>
      <c r="G1172" s="8" t="s">
        <v>201</v>
      </c>
      <c r="H1172" s="1">
        <v>2</v>
      </c>
      <c r="I1172" s="1" t="s">
        <v>1351</v>
      </c>
      <c r="J1172" s="1">
        <v>202</v>
      </c>
      <c r="K1172" s="1" t="s">
        <v>1352</v>
      </c>
      <c r="L1172" s="1">
        <v>61001008000</v>
      </c>
      <c r="M1172" s="1" t="s">
        <v>1368</v>
      </c>
      <c r="N1172" s="8">
        <v>2012</v>
      </c>
      <c r="O1172" s="8">
        <v>143.1</v>
      </c>
      <c r="P1172" s="8" t="s">
        <v>4009</v>
      </c>
      <c r="Q117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2" s="8" t="s">
        <v>3934</v>
      </c>
      <c r="S1172" s="8" t="s">
        <v>2494</v>
      </c>
      <c r="T1172" s="8" t="s">
        <v>2469</v>
      </c>
      <c r="U1172" s="1" t="s">
        <v>2602</v>
      </c>
      <c r="V1172" s="1" t="s">
        <v>2602</v>
      </c>
      <c r="W1172" s="8" t="s">
        <v>2683</v>
      </c>
      <c r="X1172" s="19" t="s">
        <v>2801</v>
      </c>
      <c r="AA1172" s="20">
        <v>4758046.38</v>
      </c>
      <c r="AB1172" s="12">
        <f t="shared" si="18"/>
        <v>26725.06</v>
      </c>
      <c r="AC1172" s="17">
        <f>ROUND(1.65586^(2*EXP(-((Таблица1[[#This Row],[Площадь, кв.м]]/200)^2))-1),4)</f>
        <v>1.1053999999999999</v>
      </c>
      <c r="AD117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72" s="21">
        <v>1</v>
      </c>
      <c r="AG117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29541.881300000001</v>
      </c>
      <c r="AH1172" s="34">
        <f>ROUND(Таблица1[[#This Row],[УПКС]]*Таблица1[[#This Row],[Площадь, кв.м]],2)</f>
        <v>4227443.21</v>
      </c>
      <c r="AI1172" s="14">
        <f>Таблица1[[#This Row],[Кадастровая стоимость, руб]]/Таблица1[[#This Row],[Действ. КС]]</f>
        <v>0.8884829764942308</v>
      </c>
      <c r="AJ1172" s="20" t="s">
        <v>3996</v>
      </c>
      <c r="AK1172" s="20" t="s">
        <v>3997</v>
      </c>
      <c r="AL1172" s="20" t="s">
        <v>3998</v>
      </c>
      <c r="AM1172" s="8" t="s">
        <v>3984</v>
      </c>
      <c r="AN1172" s="8" t="s">
        <v>4036</v>
      </c>
      <c r="AO1172" s="46" t="s">
        <v>4013</v>
      </c>
    </row>
    <row r="1173" spans="1:41" x14ac:dyDescent="0.25">
      <c r="A1173" s="1" t="s">
        <v>3878</v>
      </c>
      <c r="B1173" s="1" t="s">
        <v>56</v>
      </c>
      <c r="C1173" s="1" t="s">
        <v>3981</v>
      </c>
      <c r="D1173" s="1" t="s">
        <v>1334</v>
      </c>
      <c r="E1173" s="31">
        <v>204002000000</v>
      </c>
      <c r="F1173" s="31" t="s">
        <v>1005</v>
      </c>
      <c r="G1173" s="18" t="s">
        <v>201</v>
      </c>
      <c r="H1173" s="1">
        <v>2</v>
      </c>
      <c r="I1173" s="1" t="s">
        <v>1351</v>
      </c>
      <c r="J1173" s="1">
        <v>202</v>
      </c>
      <c r="K1173" s="1" t="s">
        <v>1352</v>
      </c>
      <c r="L1173" s="1">
        <v>61001002000</v>
      </c>
      <c r="M1173" s="1" t="s">
        <v>1364</v>
      </c>
      <c r="N1173">
        <v>1956</v>
      </c>
      <c r="O1173">
        <v>37.799999999999997</v>
      </c>
      <c r="P1173" s="8" t="s">
        <v>4009</v>
      </c>
      <c r="Q1173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3" t="s">
        <v>3979</v>
      </c>
      <c r="S1173" s="27" t="s">
        <v>3883</v>
      </c>
      <c r="T1173" s="27" t="s">
        <v>2469</v>
      </c>
      <c r="U1173" s="32" t="s">
        <v>2602</v>
      </c>
      <c r="V1173" s="32" t="s">
        <v>2602</v>
      </c>
      <c r="W1173" s="27" t="s">
        <v>3886</v>
      </c>
      <c r="X1173" s="46" t="s">
        <v>2726</v>
      </c>
      <c r="Y1173" s="18"/>
      <c r="Z1173" s="18"/>
      <c r="AA1173" s="29">
        <v>1398607.56</v>
      </c>
      <c r="AB1173" s="12">
        <f t="shared" si="18"/>
        <v>26725.06</v>
      </c>
      <c r="AC1173" s="17">
        <f>ROUND(1.65586^(2*EXP(-((Таблица1[[#This Row],[Площадь, кв.м]]/200)^2))-1),4)</f>
        <v>1.5983000000000001</v>
      </c>
      <c r="AD117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173" s="21">
        <v>1</v>
      </c>
      <c r="AG117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14095.838900000001</v>
      </c>
      <c r="AH1173" s="34">
        <f>ROUND(Таблица1[[#This Row],[УПКС]]*Таблица1[[#This Row],[Площадь, кв.м]],2)</f>
        <v>532822.71</v>
      </c>
      <c r="AI1173" s="14">
        <f>Таблица1[[#This Row],[Кадастровая стоимость, руб]]/Таблица1[[#This Row],[Действ. КС]]</f>
        <v>0.38096655933991946</v>
      </c>
      <c r="AJ1173" s="20" t="s">
        <v>3996</v>
      </c>
      <c r="AK1173" s="20" t="s">
        <v>3997</v>
      </c>
      <c r="AL1173" s="20" t="s">
        <v>3998</v>
      </c>
      <c r="AM1173" s="30" t="s">
        <v>3984</v>
      </c>
      <c r="AN1173" s="8" t="s">
        <v>4036</v>
      </c>
      <c r="AO1173" s="46" t="s">
        <v>4013</v>
      </c>
    </row>
    <row r="1174" spans="1:41" x14ac:dyDescent="0.25">
      <c r="A1174" s="1" t="s">
        <v>1241</v>
      </c>
      <c r="B1174" s="1" t="s">
        <v>17</v>
      </c>
      <c r="C1174" s="1" t="s">
        <v>3981</v>
      </c>
      <c r="D1174" s="1" t="s">
        <v>1327</v>
      </c>
      <c r="E1174" s="16">
        <v>204002000000</v>
      </c>
      <c r="F1174" s="16" t="s">
        <v>1005</v>
      </c>
      <c r="G1174" s="8" t="s">
        <v>201</v>
      </c>
      <c r="H1174" s="1">
        <v>2</v>
      </c>
      <c r="I1174" s="1" t="s">
        <v>1351</v>
      </c>
      <c r="J1174" s="1">
        <v>202</v>
      </c>
      <c r="K1174" s="1" t="s">
        <v>1352</v>
      </c>
      <c r="L1174" s="1">
        <v>61001002000</v>
      </c>
      <c r="M1174" s="1" t="s">
        <v>1364</v>
      </c>
      <c r="N1174" s="8">
        <v>2018</v>
      </c>
      <c r="O1174" s="8">
        <v>35.5</v>
      </c>
      <c r="P1174" s="8" t="s">
        <v>4009</v>
      </c>
      <c r="Q117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4" s="8" t="s">
        <v>3921</v>
      </c>
      <c r="S1174" s="8" t="s">
        <v>2545</v>
      </c>
      <c r="T1174" s="8" t="s">
        <v>2469</v>
      </c>
      <c r="U1174" s="1" t="s">
        <v>2602</v>
      </c>
      <c r="V1174" s="1" t="s">
        <v>2602</v>
      </c>
      <c r="W1174" s="8" t="s">
        <v>2680</v>
      </c>
      <c r="X1174" s="19" t="s">
        <v>2688</v>
      </c>
      <c r="AA1174" s="20">
        <v>1422222.3</v>
      </c>
      <c r="AB1174" s="12">
        <f t="shared" si="18"/>
        <v>26725.06</v>
      </c>
      <c r="AC1174" s="17">
        <f>ROUND(1.65586^(2*EXP(-((Таблица1[[#This Row],[Площадь, кв.м]]/200)^2))-1),4)</f>
        <v>1.6049</v>
      </c>
      <c r="AD117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74" s="21">
        <v>1</v>
      </c>
      <c r="AG117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42891.048799999997</v>
      </c>
      <c r="AH1174" s="34">
        <f>ROUND(Таблица1[[#This Row],[УПКС]]*Таблица1[[#This Row],[Площадь, кв.м]],2)</f>
        <v>1522632.23</v>
      </c>
      <c r="AI1174" s="14">
        <f>Таблица1[[#This Row],[Кадастровая стоимость, руб]]/Таблица1[[#This Row],[Действ. КС]]</f>
        <v>1.0706007281702725</v>
      </c>
      <c r="AJ1174" s="20" t="s">
        <v>3996</v>
      </c>
      <c r="AK1174" s="20" t="s">
        <v>3997</v>
      </c>
      <c r="AL1174" s="20" t="s">
        <v>3998</v>
      </c>
      <c r="AM1174" s="8" t="s">
        <v>3984</v>
      </c>
      <c r="AN1174" s="8" t="s">
        <v>4036</v>
      </c>
      <c r="AO1174" s="46" t="s">
        <v>4013</v>
      </c>
    </row>
    <row r="1175" spans="1:41" x14ac:dyDescent="0.25">
      <c r="A1175" s="1" t="s">
        <v>1231</v>
      </c>
      <c r="B1175" s="1" t="s">
        <v>19</v>
      </c>
      <c r="C1175" s="1" t="s">
        <v>3981</v>
      </c>
      <c r="D1175" s="1" t="s">
        <v>1327</v>
      </c>
      <c r="E1175" s="16">
        <v>204002000000</v>
      </c>
      <c r="F1175" s="16" t="s">
        <v>1005</v>
      </c>
      <c r="G1175" s="8" t="s">
        <v>201</v>
      </c>
      <c r="H1175" s="1">
        <v>2</v>
      </c>
      <c r="I1175" s="1" t="s">
        <v>1351</v>
      </c>
      <c r="J1175" s="1">
        <v>202</v>
      </c>
      <c r="K1175" s="1" t="s">
        <v>1352</v>
      </c>
      <c r="L1175" s="1">
        <v>61001006002</v>
      </c>
      <c r="M1175" s="1" t="s">
        <v>1360</v>
      </c>
      <c r="N1175" s="8">
        <v>2012</v>
      </c>
      <c r="O1175" s="8">
        <v>360.5</v>
      </c>
      <c r="P1175" s="8" t="s">
        <v>4009</v>
      </c>
      <c r="Q117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5" s="8" t="s">
        <v>3930</v>
      </c>
      <c r="S1175" s="8" t="s">
        <v>2536</v>
      </c>
      <c r="T1175" s="8" t="s">
        <v>2469</v>
      </c>
      <c r="U1175" s="1" t="s">
        <v>2602</v>
      </c>
      <c r="V1175" s="1" t="s">
        <v>2602</v>
      </c>
      <c r="W1175" s="8" t="s">
        <v>2648</v>
      </c>
      <c r="X1175" s="19" t="s">
        <v>2747</v>
      </c>
      <c r="AA1175" s="20">
        <v>14442567.300000001</v>
      </c>
      <c r="AB1175" s="12">
        <f t="shared" si="18"/>
        <v>26725.06</v>
      </c>
      <c r="AC1175" s="17">
        <f>ROUND(1.65586^(2*EXP(-((Таблица1[[#This Row],[Площадь, кв.м]]/200)^2))-1),4)</f>
        <v>0.628</v>
      </c>
      <c r="AD117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75" s="21">
        <v>1</v>
      </c>
      <c r="AG117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16783.3377</v>
      </c>
      <c r="AH1175" s="34">
        <f>ROUND(Таблица1[[#This Row],[УПКС]]*Таблица1[[#This Row],[Площадь, кв.м]],2)</f>
        <v>6050393.2400000002</v>
      </c>
      <c r="AI1175" s="14">
        <f>Таблица1[[#This Row],[Кадастровая стоимость, руб]]/Таблица1[[#This Row],[Действ. КС]]</f>
        <v>0.41892782040212478</v>
      </c>
      <c r="AJ1175" s="20" t="s">
        <v>3996</v>
      </c>
      <c r="AK1175" s="20" t="s">
        <v>3997</v>
      </c>
      <c r="AL1175" s="20" t="s">
        <v>3998</v>
      </c>
      <c r="AM1175" s="8" t="s">
        <v>3984</v>
      </c>
      <c r="AN1175" s="8" t="s">
        <v>4036</v>
      </c>
      <c r="AO1175" s="46" t="s">
        <v>4013</v>
      </c>
    </row>
    <row r="1176" spans="1:41" x14ac:dyDescent="0.25">
      <c r="A1176" s="1" t="s">
        <v>1265</v>
      </c>
      <c r="B1176" s="1" t="s">
        <v>19</v>
      </c>
      <c r="C1176" s="1" t="s">
        <v>3981</v>
      </c>
      <c r="D1176" s="1" t="s">
        <v>1327</v>
      </c>
      <c r="E1176" s="16">
        <v>204002000000</v>
      </c>
      <c r="F1176" s="16" t="s">
        <v>1005</v>
      </c>
      <c r="G1176" s="8" t="s">
        <v>201</v>
      </c>
      <c r="H1176" s="1">
        <v>2</v>
      </c>
      <c r="I1176" s="1" t="s">
        <v>1351</v>
      </c>
      <c r="J1176" s="1">
        <v>202</v>
      </c>
      <c r="K1176" s="1" t="s">
        <v>1352</v>
      </c>
      <c r="L1176" s="1">
        <v>61001002000</v>
      </c>
      <c r="M1176" s="1" t="s">
        <v>1364</v>
      </c>
      <c r="N1176" s="8">
        <v>2012</v>
      </c>
      <c r="O1176" s="8">
        <v>131.30000000000001</v>
      </c>
      <c r="P1176" s="8" t="s">
        <v>4009</v>
      </c>
      <c r="Q117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6" s="8" t="s">
        <v>3975</v>
      </c>
      <c r="S1176" s="8" t="s">
        <v>2569</v>
      </c>
      <c r="T1176" s="8" t="s">
        <v>2469</v>
      </c>
      <c r="U1176" s="1" t="s">
        <v>2602</v>
      </c>
      <c r="V1176" s="1" t="s">
        <v>2602</v>
      </c>
      <c r="W1176" s="8" t="s">
        <v>2678</v>
      </c>
      <c r="X1176" s="19" t="s">
        <v>2691</v>
      </c>
      <c r="AA1176" s="20">
        <v>5260219.38</v>
      </c>
      <c r="AB1176" s="12">
        <f t="shared" si="18"/>
        <v>26725.06</v>
      </c>
      <c r="AC1176" s="17">
        <f>ROUND(1.65586^(2*EXP(-((Таблица1[[#This Row],[Площадь, кв.м]]/200)^2))-1),4)</f>
        <v>1.1632</v>
      </c>
      <c r="AD117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76" s="21">
        <v>1</v>
      </c>
      <c r="AG117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31086.589800000002</v>
      </c>
      <c r="AH1176" s="34">
        <f>ROUND(Таблица1[[#This Row],[УПКС]]*Таблица1[[#This Row],[Площадь, кв.м]],2)</f>
        <v>4081669.24</v>
      </c>
      <c r="AI1176" s="14">
        <f>Таблица1[[#This Row],[Кадастровая стоимость, руб]]/Таблица1[[#This Row],[Действ. КС]]</f>
        <v>0.77595038251047244</v>
      </c>
      <c r="AJ1176" s="20" t="s">
        <v>3996</v>
      </c>
      <c r="AK1176" s="20" t="s">
        <v>3997</v>
      </c>
      <c r="AL1176" s="20" t="s">
        <v>3998</v>
      </c>
      <c r="AM1176" s="8" t="s">
        <v>3984</v>
      </c>
      <c r="AN1176" s="8" t="s">
        <v>4036</v>
      </c>
      <c r="AO1176" s="46" t="s">
        <v>4013</v>
      </c>
    </row>
    <row r="1177" spans="1:41" x14ac:dyDescent="0.25">
      <c r="A1177" s="1" t="s">
        <v>1203</v>
      </c>
      <c r="B1177" s="1" t="s">
        <v>17</v>
      </c>
      <c r="C1177" s="1" t="s">
        <v>3981</v>
      </c>
      <c r="D1177" s="1" t="s">
        <v>1327</v>
      </c>
      <c r="E1177" s="16">
        <v>204002000000</v>
      </c>
      <c r="F1177" s="16" t="s">
        <v>1005</v>
      </c>
      <c r="G1177" s="8" t="s">
        <v>201</v>
      </c>
      <c r="H1177" s="1">
        <v>2</v>
      </c>
      <c r="I1177" s="1" t="s">
        <v>1351</v>
      </c>
      <c r="J1177" s="1">
        <v>202</v>
      </c>
      <c r="K1177" s="1" t="s">
        <v>1352</v>
      </c>
      <c r="L1177" s="1">
        <v>61001009000</v>
      </c>
      <c r="M1177" s="1" t="s">
        <v>1378</v>
      </c>
      <c r="N1177" s="8">
        <v>2012</v>
      </c>
      <c r="O1177" s="8">
        <v>192.8</v>
      </c>
      <c r="P1177" s="8" t="s">
        <v>4009</v>
      </c>
      <c r="Q117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7" s="8" t="s">
        <v>3921</v>
      </c>
      <c r="S1177" s="8" t="s">
        <v>2508</v>
      </c>
      <c r="T1177" s="8" t="s">
        <v>2469</v>
      </c>
      <c r="U1177" s="1" t="s">
        <v>2602</v>
      </c>
      <c r="V1177" s="1" t="s">
        <v>2602</v>
      </c>
      <c r="W1177" s="8" t="s">
        <v>2680</v>
      </c>
      <c r="X1177" s="19" t="s">
        <v>2691</v>
      </c>
      <c r="AA1177" s="20">
        <v>7724069.2800000003</v>
      </c>
      <c r="AB1177" s="12">
        <f t="shared" si="18"/>
        <v>26725.06</v>
      </c>
      <c r="AC1177" s="17">
        <f>ROUND(1.65586^(2*EXP(-((Таблица1[[#This Row],[Площадь, кв.м]]/200)^2))-1),4)</f>
        <v>0.89939999999999998</v>
      </c>
      <c r="AD117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77" s="21">
        <v>1</v>
      </c>
      <c r="AG117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24036.519</v>
      </c>
      <c r="AH1177" s="34">
        <f>ROUND(Таблица1[[#This Row],[УПКС]]*Таблица1[[#This Row],[Площадь, кв.м]],2)</f>
        <v>4634240.8600000003</v>
      </c>
      <c r="AI1177" s="14">
        <f>Таблица1[[#This Row],[Кадастровая стоимость, руб]]/Таблица1[[#This Row],[Действ. КС]]</f>
        <v>0.59997401525119409</v>
      </c>
      <c r="AJ1177" s="20" t="s">
        <v>3996</v>
      </c>
      <c r="AK1177" s="20" t="s">
        <v>3997</v>
      </c>
      <c r="AL1177" s="20" t="s">
        <v>3998</v>
      </c>
      <c r="AM1177" s="8" t="s">
        <v>3984</v>
      </c>
      <c r="AN1177" s="8" t="s">
        <v>4036</v>
      </c>
      <c r="AO1177" s="46" t="s">
        <v>4013</v>
      </c>
    </row>
    <row r="1178" spans="1:41" x14ac:dyDescent="0.25">
      <c r="A1178" s="1" t="s">
        <v>1207</v>
      </c>
      <c r="B1178" s="1" t="s">
        <v>19</v>
      </c>
      <c r="C1178" s="1" t="s">
        <v>3981</v>
      </c>
      <c r="D1178" s="1" t="s">
        <v>1327</v>
      </c>
      <c r="E1178" s="16">
        <v>204002000000</v>
      </c>
      <c r="F1178" s="16" t="s">
        <v>1005</v>
      </c>
      <c r="G1178" s="8" t="s">
        <v>201</v>
      </c>
      <c r="H1178" s="1">
        <v>2</v>
      </c>
      <c r="I1178" s="1" t="s">
        <v>1351</v>
      </c>
      <c r="J1178" s="1">
        <v>202</v>
      </c>
      <c r="K1178" s="1" t="s">
        <v>1352</v>
      </c>
      <c r="L1178" s="1">
        <v>61001006000</v>
      </c>
      <c r="M1178" s="1" t="s">
        <v>1369</v>
      </c>
      <c r="N1178" s="8">
        <v>2010</v>
      </c>
      <c r="O1178" s="8">
        <v>200</v>
      </c>
      <c r="P1178" s="8" t="s">
        <v>4009</v>
      </c>
      <c r="Q117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8" s="8" t="s">
        <v>3890</v>
      </c>
      <c r="S1178" s="8" t="s">
        <v>2512</v>
      </c>
      <c r="T1178" s="8" t="s">
        <v>2469</v>
      </c>
      <c r="U1178" s="1" t="s">
        <v>2602</v>
      </c>
      <c r="V1178" s="1" t="s">
        <v>2602</v>
      </c>
      <c r="W1178" s="8" t="s">
        <v>2672</v>
      </c>
      <c r="X1178" s="19" t="s">
        <v>2717</v>
      </c>
      <c r="AA1178" s="20">
        <v>8012520</v>
      </c>
      <c r="AB1178" s="12">
        <f t="shared" si="18"/>
        <v>26725.06</v>
      </c>
      <c r="AC1178" s="17">
        <f>ROUND(1.65586^(2*EXP(-((Таблица1[[#This Row],[Площадь, кв.м]]/200)^2))-1),4)</f>
        <v>0.87519999999999998</v>
      </c>
      <c r="AD117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0.99</v>
      </c>
      <c r="AF1178" s="21">
        <v>1</v>
      </c>
      <c r="AG117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23155.874800000001</v>
      </c>
      <c r="AH1178" s="34">
        <f>ROUND(Таблица1[[#This Row],[УПКС]]*Таблица1[[#This Row],[Площадь, кв.м]],2)</f>
        <v>4631174.96</v>
      </c>
      <c r="AI1178" s="14">
        <f>Таблица1[[#This Row],[Кадастровая стоимость, руб]]/Таблица1[[#This Row],[Действ. КС]]</f>
        <v>0.57799231203167045</v>
      </c>
      <c r="AJ1178" s="20" t="s">
        <v>3996</v>
      </c>
      <c r="AK1178" s="20" t="s">
        <v>3997</v>
      </c>
      <c r="AL1178" s="20" t="s">
        <v>3998</v>
      </c>
      <c r="AM1178" s="8" t="s">
        <v>3984</v>
      </c>
      <c r="AN1178" s="8" t="s">
        <v>4036</v>
      </c>
      <c r="AO1178" s="46" t="s">
        <v>4013</v>
      </c>
    </row>
    <row r="1179" spans="1:41" x14ac:dyDescent="0.25">
      <c r="A1179" s="1" t="s">
        <v>3880</v>
      </c>
      <c r="B1179" s="1" t="s">
        <v>3881</v>
      </c>
      <c r="C1179" s="1" t="s">
        <v>3981</v>
      </c>
      <c r="D1179" s="1" t="s">
        <v>1327</v>
      </c>
      <c r="E1179" s="31">
        <v>204001000000</v>
      </c>
      <c r="F1179" s="31" t="s">
        <v>1340</v>
      </c>
      <c r="G1179" s="18" t="s">
        <v>201</v>
      </c>
      <c r="H1179" s="1">
        <v>2</v>
      </c>
      <c r="I1179" s="1" t="s">
        <v>1351</v>
      </c>
      <c r="J1179" s="1">
        <v>202</v>
      </c>
      <c r="K1179" s="1" t="s">
        <v>1352</v>
      </c>
      <c r="L1179" s="1">
        <v>61001005000</v>
      </c>
      <c r="M1179" s="1" t="s">
        <v>1358</v>
      </c>
      <c r="N1179">
        <v>2011</v>
      </c>
      <c r="O1179">
        <v>235.3</v>
      </c>
      <c r="P1179" s="8" t="s">
        <v>4009</v>
      </c>
      <c r="Q1179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79" t="s">
        <v>3980</v>
      </c>
      <c r="S1179" s="27" t="s">
        <v>3885</v>
      </c>
      <c r="T1179" s="27" t="s">
        <v>2469</v>
      </c>
      <c r="U1179" s="32" t="s">
        <v>2602</v>
      </c>
      <c r="V1179" s="1" t="s">
        <v>2602</v>
      </c>
      <c r="W1179" s="27" t="s">
        <v>3887</v>
      </c>
      <c r="X1179" s="46" t="s">
        <v>2737</v>
      </c>
      <c r="Y1179" s="18"/>
      <c r="Z1179" s="18"/>
      <c r="AA1179" s="29">
        <v>2770092.78</v>
      </c>
      <c r="AB1179" s="12">
        <f t="shared" si="18"/>
        <v>26725.06</v>
      </c>
      <c r="AC1179" s="17">
        <f>ROUND(1.65586^(2*EXP(-((Таблица1[[#This Row],[Площадь, кв.м]]/200)^2))-1),4)</f>
        <v>0.77749999999999997</v>
      </c>
      <c r="AD117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7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79" s="21">
        <v>1</v>
      </c>
      <c r="AG117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20778.734199999999</v>
      </c>
      <c r="AH1179" s="34">
        <f>ROUND(Таблица1[[#This Row],[УПКС]]*Таблица1[[#This Row],[Площадь, кв.м]],2)</f>
        <v>4889236.16</v>
      </c>
      <c r="AI1179" s="14">
        <f>Таблица1[[#This Row],[Кадастровая стоимость, руб]]/Таблица1[[#This Row],[Действ. КС]]</f>
        <v>1.7650080875630456</v>
      </c>
      <c r="AJ1179" s="20" t="s">
        <v>3996</v>
      </c>
      <c r="AK1179" s="20" t="s">
        <v>3997</v>
      </c>
      <c r="AL1179" s="20" t="s">
        <v>3998</v>
      </c>
      <c r="AM1179" s="30" t="s">
        <v>3984</v>
      </c>
      <c r="AN1179" s="8" t="s">
        <v>4036</v>
      </c>
      <c r="AO1179" s="46" t="s">
        <v>4013</v>
      </c>
    </row>
    <row r="1180" spans="1:41" x14ac:dyDescent="0.25">
      <c r="A1180" s="1" t="s">
        <v>1208</v>
      </c>
      <c r="B1180" s="1" t="s">
        <v>17</v>
      </c>
      <c r="C1180" s="1" t="s">
        <v>3981</v>
      </c>
      <c r="D1180" s="1" t="s">
        <v>1327</v>
      </c>
      <c r="E1180" s="16">
        <v>204002000000</v>
      </c>
      <c r="F1180" s="16" t="s">
        <v>1005</v>
      </c>
      <c r="G1180" s="8" t="s">
        <v>201</v>
      </c>
      <c r="H1180" s="1">
        <v>2</v>
      </c>
      <c r="I1180" s="1" t="s">
        <v>1351</v>
      </c>
      <c r="J1180" s="1">
        <v>202</v>
      </c>
      <c r="K1180" s="1" t="s">
        <v>1352</v>
      </c>
      <c r="L1180" s="1">
        <v>61001006002</v>
      </c>
      <c r="M1180" s="1" t="s">
        <v>1360</v>
      </c>
      <c r="N1180" s="8">
        <v>2014</v>
      </c>
      <c r="O1180" s="8">
        <v>201.2</v>
      </c>
      <c r="P1180" s="8" t="s">
        <v>4009</v>
      </c>
      <c r="Q118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0" s="8" t="s">
        <v>3920</v>
      </c>
      <c r="S1180" s="8" t="s">
        <v>2513</v>
      </c>
      <c r="T1180" s="8" t="s">
        <v>2469</v>
      </c>
      <c r="U1180" s="1" t="s">
        <v>2602</v>
      </c>
      <c r="V1180" s="1" t="s">
        <v>2602</v>
      </c>
      <c r="W1180" s="8" t="s">
        <v>2674</v>
      </c>
      <c r="X1180" s="19" t="s">
        <v>2742</v>
      </c>
      <c r="AA1180" s="20">
        <v>8060595.1200000001</v>
      </c>
      <c r="AB1180" s="12">
        <f t="shared" si="18"/>
        <v>26725.06</v>
      </c>
      <c r="AC1180" s="17">
        <f>ROUND(1.65586^(2*EXP(-((Таблица1[[#This Row],[Площадь, кв.м]]/200)^2))-1),4)</f>
        <v>0.87139999999999995</v>
      </c>
      <c r="AD118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80" s="21">
        <v>1</v>
      </c>
      <c r="AG118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23288.2173</v>
      </c>
      <c r="AH1180" s="34">
        <f>ROUND(Таблица1[[#This Row],[УПКС]]*Таблица1[[#This Row],[Площадь, кв.м]],2)</f>
        <v>4685589.32</v>
      </c>
      <c r="AI1180" s="14">
        <f>Таблица1[[#This Row],[Кадастровая стоимость, руб]]/Таблица1[[#This Row],[Действ. КС]]</f>
        <v>0.58129570462782409</v>
      </c>
      <c r="AJ1180" s="20" t="s">
        <v>3996</v>
      </c>
      <c r="AK1180" s="20" t="s">
        <v>3997</v>
      </c>
      <c r="AL1180" s="20" t="s">
        <v>3998</v>
      </c>
      <c r="AM1180" s="8" t="s">
        <v>3984</v>
      </c>
      <c r="AN1180" s="8" t="s">
        <v>4036</v>
      </c>
      <c r="AO1180" s="46" t="s">
        <v>4013</v>
      </c>
    </row>
    <row r="1181" spans="1:41" x14ac:dyDescent="0.25">
      <c r="A1181" s="1" t="s">
        <v>1225</v>
      </c>
      <c r="B1181" s="1" t="s">
        <v>19</v>
      </c>
      <c r="C1181" s="1" t="s">
        <v>3981</v>
      </c>
      <c r="D1181" s="1" t="s">
        <v>1327</v>
      </c>
      <c r="E1181" s="16">
        <v>204002000000</v>
      </c>
      <c r="F1181" s="16" t="s">
        <v>1005</v>
      </c>
      <c r="G1181" s="8" t="s">
        <v>201</v>
      </c>
      <c r="H1181" s="1">
        <v>2</v>
      </c>
      <c r="I1181" s="1" t="s">
        <v>1351</v>
      </c>
      <c r="J1181" s="1">
        <v>202</v>
      </c>
      <c r="K1181" s="1" t="s">
        <v>1352</v>
      </c>
      <c r="L1181" s="1">
        <v>61001006002</v>
      </c>
      <c r="M1181" s="1" t="s">
        <v>1360</v>
      </c>
      <c r="N1181" s="8">
        <v>2014</v>
      </c>
      <c r="O1181" s="8">
        <v>245.2</v>
      </c>
      <c r="P1181" s="8" t="s">
        <v>4009</v>
      </c>
      <c r="Q118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1" s="8" t="s">
        <v>3975</v>
      </c>
      <c r="S1181" s="8" t="s">
        <v>2530</v>
      </c>
      <c r="T1181" s="8" t="s">
        <v>2469</v>
      </c>
      <c r="U1181" s="1" t="s">
        <v>2602</v>
      </c>
      <c r="V1181" s="1" t="s">
        <v>2602</v>
      </c>
      <c r="W1181" s="8" t="s">
        <v>2678</v>
      </c>
      <c r="X1181" s="19" t="s">
        <v>2713</v>
      </c>
      <c r="AA1181" s="20">
        <v>9823349.5199999996</v>
      </c>
      <c r="AB1181" s="12">
        <f t="shared" si="18"/>
        <v>26725.06</v>
      </c>
      <c r="AC1181" s="17">
        <f>ROUND(1.65586^(2*EXP(-((Таблица1[[#This Row],[Площадь, кв.м]]/200)^2))-1),4)</f>
        <v>0.75580000000000003</v>
      </c>
      <c r="AD118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81" s="21">
        <v>1</v>
      </c>
      <c r="AG118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20198.800299999999</v>
      </c>
      <c r="AH1181" s="34">
        <f>ROUND(Таблица1[[#This Row],[УПКС]]*Таблица1[[#This Row],[Площадь, кв.м]],2)</f>
        <v>4952745.83</v>
      </c>
      <c r="AI1181" s="14">
        <f>Таблица1[[#This Row],[Кадастровая стоимость, руб]]/Таблица1[[#This Row],[Действ. КС]]</f>
        <v>0.50418096392848299</v>
      </c>
      <c r="AJ1181" s="20" t="s">
        <v>3996</v>
      </c>
      <c r="AK1181" s="20" t="s">
        <v>3997</v>
      </c>
      <c r="AL1181" s="20" t="s">
        <v>3998</v>
      </c>
      <c r="AM1181" s="8" t="s">
        <v>3984</v>
      </c>
      <c r="AN1181" s="8" t="s">
        <v>4036</v>
      </c>
      <c r="AO1181" s="46" t="s">
        <v>4013</v>
      </c>
    </row>
    <row r="1182" spans="1:41" x14ac:dyDescent="0.25">
      <c r="A1182" s="1" t="s">
        <v>1270</v>
      </c>
      <c r="B1182" s="1" t="s">
        <v>56</v>
      </c>
      <c r="C1182" s="1" t="s">
        <v>3981</v>
      </c>
      <c r="D1182" s="1" t="s">
        <v>1327</v>
      </c>
      <c r="E1182" s="16">
        <v>204002000000</v>
      </c>
      <c r="F1182" s="16" t="s">
        <v>1005</v>
      </c>
      <c r="G1182" s="8" t="s">
        <v>201</v>
      </c>
      <c r="H1182" s="1">
        <v>2</v>
      </c>
      <c r="I1182" s="1" t="s">
        <v>1351</v>
      </c>
      <c r="J1182" s="1">
        <v>202</v>
      </c>
      <c r="K1182" s="1" t="s">
        <v>1352</v>
      </c>
      <c r="L1182" s="1">
        <v>61001002002</v>
      </c>
      <c r="M1182" s="1" t="s">
        <v>1365</v>
      </c>
      <c r="N1182" s="8">
        <v>1990</v>
      </c>
      <c r="O1182" s="8">
        <v>64.099999999999994</v>
      </c>
      <c r="P1182" s="8" t="s">
        <v>4009</v>
      </c>
      <c r="Q118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2" s="8" t="s">
        <v>3890</v>
      </c>
      <c r="S1182" s="8" t="s">
        <v>2574</v>
      </c>
      <c r="T1182" s="8" t="s">
        <v>2469</v>
      </c>
      <c r="U1182" s="1" t="s">
        <v>2602</v>
      </c>
      <c r="V1182" s="1" t="s">
        <v>2602</v>
      </c>
      <c r="W1182" s="8" t="s">
        <v>2672</v>
      </c>
      <c r="X1182" s="19" t="s">
        <v>2726</v>
      </c>
      <c r="AA1182" s="20">
        <v>2568012.66</v>
      </c>
      <c r="AB1182" s="12">
        <f t="shared" si="18"/>
        <v>26725.06</v>
      </c>
      <c r="AC1182" s="17">
        <f>ROUND(1.65586^(2*EXP(-((Таблица1[[#This Row],[Площадь, кв.м]]/200)^2))-1),4)</f>
        <v>1.5005999999999999</v>
      </c>
      <c r="AD118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0.8</v>
      </c>
      <c r="AF1182" s="21">
        <v>1</v>
      </c>
      <c r="AG118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32082.9</v>
      </c>
      <c r="AH1182" s="34">
        <f>ROUND(Таблица1[[#This Row],[УПКС]]*Таблица1[[#This Row],[Площадь, кв.м]],2)</f>
        <v>2056513.89</v>
      </c>
      <c r="AI1182" s="14">
        <f>Таблица1[[#This Row],[Кадастровая стоимость, руб]]/Таблица1[[#This Row],[Действ. КС]]</f>
        <v>0.80081921792394894</v>
      </c>
      <c r="AJ1182" s="20" t="s">
        <v>3996</v>
      </c>
      <c r="AK1182" s="20" t="s">
        <v>3997</v>
      </c>
      <c r="AL1182" s="20" t="s">
        <v>3998</v>
      </c>
      <c r="AM1182" s="8" t="s">
        <v>3984</v>
      </c>
      <c r="AN1182" s="8" t="s">
        <v>4036</v>
      </c>
      <c r="AO1182" s="46" t="s">
        <v>4013</v>
      </c>
    </row>
    <row r="1183" spans="1:41" x14ac:dyDescent="0.25">
      <c r="A1183" s="1" t="s">
        <v>1179</v>
      </c>
      <c r="B1183" s="1" t="s">
        <v>19</v>
      </c>
      <c r="C1183" s="1" t="s">
        <v>3981</v>
      </c>
      <c r="D1183" s="1" t="s">
        <v>1327</v>
      </c>
      <c r="E1183" s="16">
        <v>204002000000</v>
      </c>
      <c r="F1183" s="16" t="s">
        <v>1005</v>
      </c>
      <c r="G1183" s="8" t="s">
        <v>201</v>
      </c>
      <c r="H1183" s="1">
        <v>2</v>
      </c>
      <c r="I1183" s="1" t="s">
        <v>1351</v>
      </c>
      <c r="J1183" s="1">
        <v>202</v>
      </c>
      <c r="K1183" s="1" t="s">
        <v>1352</v>
      </c>
      <c r="L1183" s="1">
        <v>61001006002</v>
      </c>
      <c r="M1183" s="1" t="s">
        <v>1360</v>
      </c>
      <c r="N1183" s="8">
        <v>2013</v>
      </c>
      <c r="O1183" s="8">
        <v>102.8</v>
      </c>
      <c r="P1183" s="8" t="s">
        <v>4009</v>
      </c>
      <c r="Q118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3" s="8" t="s">
        <v>3930</v>
      </c>
      <c r="S1183" s="8" t="s">
        <v>2484</v>
      </c>
      <c r="T1183" s="8" t="s">
        <v>2469</v>
      </c>
      <c r="U1183" s="1" t="s">
        <v>2602</v>
      </c>
      <c r="V1183" s="1" t="s">
        <v>2602</v>
      </c>
      <c r="W1183" s="8" t="s">
        <v>2648</v>
      </c>
      <c r="X1183" s="19" t="s">
        <v>2738</v>
      </c>
      <c r="AA1183" s="20">
        <v>4118435.28</v>
      </c>
      <c r="AB1183" s="12">
        <f t="shared" si="18"/>
        <v>26725.06</v>
      </c>
      <c r="AC1183" s="17">
        <f>ROUND(1.65586^(2*EXP(-((Таблица1[[#This Row],[Площадь, кв.м]]/200)^2))-1),4)</f>
        <v>1.3101</v>
      </c>
      <c r="AD118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83" s="21">
        <v>1</v>
      </c>
      <c r="AG118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35012.501100000001</v>
      </c>
      <c r="AH1183" s="34">
        <f>ROUND(Таблица1[[#This Row],[УПКС]]*Таблица1[[#This Row],[Площадь, кв.м]],2)</f>
        <v>3599285.11</v>
      </c>
      <c r="AI1183" s="14">
        <f>Таблица1[[#This Row],[Кадастровая стоимость, руб]]/Таблица1[[#This Row],[Действ. КС]]</f>
        <v>0.87394480313406797</v>
      </c>
      <c r="AJ1183" s="20" t="s">
        <v>3996</v>
      </c>
      <c r="AK1183" s="20" t="s">
        <v>3997</v>
      </c>
      <c r="AL1183" s="20" t="s">
        <v>3998</v>
      </c>
      <c r="AM1183" s="8" t="s">
        <v>3984</v>
      </c>
      <c r="AN1183" s="8" t="s">
        <v>4036</v>
      </c>
      <c r="AO1183" s="46" t="s">
        <v>4013</v>
      </c>
    </row>
    <row r="1184" spans="1:41" x14ac:dyDescent="0.25">
      <c r="A1184" s="1" t="s">
        <v>1266</v>
      </c>
      <c r="B1184" s="1" t="s">
        <v>19</v>
      </c>
      <c r="C1184" s="1" t="s">
        <v>3981</v>
      </c>
      <c r="D1184" s="1" t="s">
        <v>1327</v>
      </c>
      <c r="E1184" s="16">
        <v>204002000000</v>
      </c>
      <c r="F1184" s="16" t="s">
        <v>1005</v>
      </c>
      <c r="G1184" s="8" t="s">
        <v>201</v>
      </c>
      <c r="H1184" s="1">
        <v>2</v>
      </c>
      <c r="I1184" s="1" t="s">
        <v>1351</v>
      </c>
      <c r="J1184" s="1">
        <v>202</v>
      </c>
      <c r="K1184" s="1" t="s">
        <v>1352</v>
      </c>
      <c r="L1184" s="1">
        <v>61001002000</v>
      </c>
      <c r="M1184" s="1" t="s">
        <v>1364</v>
      </c>
      <c r="N1184" s="8">
        <v>2015</v>
      </c>
      <c r="O1184" s="8">
        <v>137.9</v>
      </c>
      <c r="P1184" s="8" t="s">
        <v>4009</v>
      </c>
      <c r="Q118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4" s="8" t="s">
        <v>3920</v>
      </c>
      <c r="S1184" s="8" t="s">
        <v>2570</v>
      </c>
      <c r="T1184" s="8" t="s">
        <v>2469</v>
      </c>
      <c r="U1184" s="1" t="s">
        <v>2602</v>
      </c>
      <c r="V1184" s="1" t="s">
        <v>2602</v>
      </c>
      <c r="W1184" s="8" t="s">
        <v>2674</v>
      </c>
      <c r="X1184" s="19" t="s">
        <v>2738</v>
      </c>
      <c r="AA1184" s="20">
        <v>5524632.54</v>
      </c>
      <c r="AB1184" s="12">
        <f t="shared" si="18"/>
        <v>26725.06</v>
      </c>
      <c r="AC1184" s="17">
        <f>ROUND(1.65586^(2*EXP(-((Таблица1[[#This Row],[Площадь, кв.м]]/200)^2))-1),4)</f>
        <v>1.1305000000000001</v>
      </c>
      <c r="AD118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84" s="21">
        <v>1</v>
      </c>
      <c r="AG118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30212.6803</v>
      </c>
      <c r="AH1184" s="34">
        <f>ROUND(Таблица1[[#This Row],[УПКС]]*Таблица1[[#This Row],[Площадь, кв.м]],2)</f>
        <v>4166328.61</v>
      </c>
      <c r="AI1184" s="14">
        <f>Таблица1[[#This Row],[Кадастровая стоимость, руб]]/Таблица1[[#This Row],[Действ. КС]]</f>
        <v>0.7541367828239306</v>
      </c>
      <c r="AJ1184" s="20" t="s">
        <v>3996</v>
      </c>
      <c r="AK1184" s="20" t="s">
        <v>3997</v>
      </c>
      <c r="AL1184" s="20" t="s">
        <v>3998</v>
      </c>
      <c r="AM1184" s="8" t="s">
        <v>3984</v>
      </c>
      <c r="AN1184" s="8" t="s">
        <v>4036</v>
      </c>
      <c r="AO1184" s="46" t="s">
        <v>4013</v>
      </c>
    </row>
    <row r="1185" spans="1:41" x14ac:dyDescent="0.25">
      <c r="A1185" s="1" t="s">
        <v>1163</v>
      </c>
      <c r="B1185" s="1" t="s">
        <v>10</v>
      </c>
      <c r="C1185" s="1" t="s">
        <v>3981</v>
      </c>
      <c r="D1185" s="1" t="s">
        <v>1327</v>
      </c>
      <c r="E1185" s="16">
        <v>204002000000</v>
      </c>
      <c r="F1185" s="16" t="s">
        <v>1005</v>
      </c>
      <c r="G1185" s="8" t="s">
        <v>1338</v>
      </c>
      <c r="H1185" s="1">
        <v>2</v>
      </c>
      <c r="I1185" s="1" t="s">
        <v>1349</v>
      </c>
      <c r="J1185" s="1">
        <v>201</v>
      </c>
      <c r="K1185" s="1" t="s">
        <v>1350</v>
      </c>
      <c r="L1185" s="1">
        <v>61001005000</v>
      </c>
      <c r="M1185" s="1" t="s">
        <v>1358</v>
      </c>
      <c r="N1185" s="8">
        <v>2008</v>
      </c>
      <c r="O1185" s="8">
        <v>223.8</v>
      </c>
      <c r="P1185" s="8" t="s">
        <v>4009</v>
      </c>
      <c r="Q118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5" s="8" t="s">
        <v>3890</v>
      </c>
      <c r="S1185" s="8" t="s">
        <v>2468</v>
      </c>
      <c r="T1185" s="8" t="s">
        <v>2469</v>
      </c>
      <c r="U1185" s="1" t="s">
        <v>2602</v>
      </c>
      <c r="V1185" s="1" t="s">
        <v>2602</v>
      </c>
      <c r="W1185" s="8" t="s">
        <v>2672</v>
      </c>
      <c r="X1185" s="19" t="s">
        <v>2826</v>
      </c>
      <c r="AA1185" s="20">
        <v>8966009.8800000008</v>
      </c>
      <c r="AB1185" s="12">
        <f t="shared" si="18"/>
        <v>26725.06</v>
      </c>
      <c r="AC1185" s="17">
        <f>ROUND(1.65586^(2*EXP(-((Таблица1[[#This Row],[Площадь, кв.м]]/200)^2))-1),4)</f>
        <v>0.80579999999999996</v>
      </c>
      <c r="AD118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185" s="21">
        <v>1</v>
      </c>
      <c r="AG118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21104.352299999999</v>
      </c>
      <c r="AH1185" s="34">
        <f>ROUND(Таблица1[[#This Row],[УПКС]]*Таблица1[[#This Row],[Площадь, кв.м]],2)</f>
        <v>4723154.04</v>
      </c>
      <c r="AI1185" s="14">
        <f>Таблица1[[#This Row],[Кадастровая стоимость, руб]]/Таблица1[[#This Row],[Действ. КС]]</f>
        <v>0.52678438940109662</v>
      </c>
      <c r="AJ1185" s="20" t="s">
        <v>3996</v>
      </c>
      <c r="AK1185" s="20" t="s">
        <v>3997</v>
      </c>
      <c r="AL1185" s="20" t="s">
        <v>3998</v>
      </c>
      <c r="AM1185" s="8" t="s">
        <v>3984</v>
      </c>
      <c r="AN1185" s="8" t="s">
        <v>4036</v>
      </c>
      <c r="AO1185" s="46" t="s">
        <v>4013</v>
      </c>
    </row>
    <row r="1186" spans="1:41" x14ac:dyDescent="0.25">
      <c r="A1186" s="1" t="s">
        <v>1192</v>
      </c>
      <c r="B1186" s="1" t="s">
        <v>17</v>
      </c>
      <c r="C1186" s="1" t="s">
        <v>3981</v>
      </c>
      <c r="D1186" s="1" t="s">
        <v>1327</v>
      </c>
      <c r="E1186" s="16">
        <v>204002000000</v>
      </c>
      <c r="F1186" s="16" t="s">
        <v>1005</v>
      </c>
      <c r="G1186" s="8" t="s">
        <v>201</v>
      </c>
      <c r="H1186" s="1">
        <v>2</v>
      </c>
      <c r="I1186" s="1" t="s">
        <v>1351</v>
      </c>
      <c r="J1186" s="1">
        <v>202</v>
      </c>
      <c r="K1186" s="1" t="s">
        <v>1352</v>
      </c>
      <c r="L1186" s="1">
        <v>61001006002</v>
      </c>
      <c r="M1186" s="1" t="s">
        <v>1360</v>
      </c>
      <c r="N1186" s="8">
        <v>2017</v>
      </c>
      <c r="O1186" s="8">
        <v>153</v>
      </c>
      <c r="P1186" s="8" t="s">
        <v>4009</v>
      </c>
      <c r="Q118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6" s="8" t="s">
        <v>3921</v>
      </c>
      <c r="S1186" s="8" t="s">
        <v>2497</v>
      </c>
      <c r="T1186" s="8" t="s">
        <v>2469</v>
      </c>
      <c r="U1186" s="1" t="s">
        <v>2602</v>
      </c>
      <c r="V1186" s="1" t="s">
        <v>2602</v>
      </c>
      <c r="W1186" s="8" t="s">
        <v>2680</v>
      </c>
      <c r="X1186" s="19" t="s">
        <v>2724</v>
      </c>
      <c r="AA1186" s="20">
        <v>6129577.7999999998</v>
      </c>
      <c r="AB1186" s="12">
        <f t="shared" si="18"/>
        <v>26725.06</v>
      </c>
      <c r="AC1186" s="17">
        <f>ROUND(1.65586^(2*EXP(-((Таблица1[[#This Row],[Площадь, кв.м]]/200)^2))-1),4)</f>
        <v>1.0591999999999999</v>
      </c>
      <c r="AD118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86" s="21">
        <v>1</v>
      </c>
      <c r="AG118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28307.1836</v>
      </c>
      <c r="AH1186" s="34">
        <f>ROUND(Таблица1[[#This Row],[УПКС]]*Таблица1[[#This Row],[Площадь, кв.м]],2)</f>
        <v>4330999.09</v>
      </c>
      <c r="AI1186" s="14">
        <f>Таблица1[[#This Row],[Кадастровая стоимость, руб]]/Таблица1[[#This Row],[Действ. КС]]</f>
        <v>0.70657380186935548</v>
      </c>
      <c r="AJ1186" s="20" t="s">
        <v>3996</v>
      </c>
      <c r="AK1186" s="20" t="s">
        <v>3997</v>
      </c>
      <c r="AL1186" s="20" t="s">
        <v>3998</v>
      </c>
      <c r="AM1186" s="8" t="s">
        <v>3984</v>
      </c>
      <c r="AN1186" s="8" t="s">
        <v>4036</v>
      </c>
      <c r="AO1186" s="46" t="s">
        <v>4013</v>
      </c>
    </row>
    <row r="1187" spans="1:41" x14ac:dyDescent="0.25">
      <c r="A1187" s="1" t="s">
        <v>1248</v>
      </c>
      <c r="B1187" s="1" t="s">
        <v>17</v>
      </c>
      <c r="C1187" s="1" t="s">
        <v>3981</v>
      </c>
      <c r="D1187" s="1" t="s">
        <v>1329</v>
      </c>
      <c r="E1187" s="16">
        <v>204002000000</v>
      </c>
      <c r="F1187" s="16" t="s">
        <v>1005</v>
      </c>
      <c r="G1187" s="8" t="s">
        <v>201</v>
      </c>
      <c r="H1187" s="1">
        <v>2</v>
      </c>
      <c r="I1187" s="1" t="s">
        <v>1351</v>
      </c>
      <c r="J1187" s="1">
        <v>202</v>
      </c>
      <c r="K1187" s="1" t="s">
        <v>1352</v>
      </c>
      <c r="L1187" s="1">
        <v>61001002000</v>
      </c>
      <c r="M1187" s="1" t="s">
        <v>1364</v>
      </c>
      <c r="N1187" s="8">
        <v>2012</v>
      </c>
      <c r="O1187" s="8">
        <v>64.599999999999994</v>
      </c>
      <c r="P1187" s="8" t="s">
        <v>4009</v>
      </c>
      <c r="Q118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7" s="8" t="s">
        <v>3928</v>
      </c>
      <c r="S1187" s="8" t="s">
        <v>2552</v>
      </c>
      <c r="T1187" s="8" t="s">
        <v>2469</v>
      </c>
      <c r="U1187" s="1" t="s">
        <v>2602</v>
      </c>
      <c r="V1187" s="1" t="s">
        <v>2602</v>
      </c>
      <c r="W1187" s="8" t="s">
        <v>2675</v>
      </c>
      <c r="X1187" s="19" t="s">
        <v>2738</v>
      </c>
      <c r="AA1187" s="20">
        <v>2147937.08</v>
      </c>
      <c r="AB1187" s="12">
        <f t="shared" si="18"/>
        <v>26725.06</v>
      </c>
      <c r="AC1187" s="17">
        <f>ROUND(1.65586^(2*EXP(-((Таблица1[[#This Row],[Площадь, кв.м]]/200)^2))-1),4)</f>
        <v>1.4984</v>
      </c>
      <c r="AD118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87" s="21">
        <v>1</v>
      </c>
      <c r="AG118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40044.829899999997</v>
      </c>
      <c r="AH1187" s="34">
        <f>ROUND(Таблица1[[#This Row],[УПКС]]*Таблица1[[#This Row],[Площадь, кв.м]],2)</f>
        <v>2586896.0099999998</v>
      </c>
      <c r="AI1187" s="14">
        <f>Таблица1[[#This Row],[Кадастровая стоимость, руб]]/Таблица1[[#This Row],[Действ. КС]]</f>
        <v>1.204363030038105</v>
      </c>
      <c r="AJ1187" s="20" t="s">
        <v>3996</v>
      </c>
      <c r="AK1187" s="20" t="s">
        <v>3997</v>
      </c>
      <c r="AL1187" s="20" t="s">
        <v>3998</v>
      </c>
      <c r="AM1187" s="8" t="s">
        <v>3984</v>
      </c>
      <c r="AN1187" s="8" t="s">
        <v>4036</v>
      </c>
      <c r="AO1187" s="46" t="s">
        <v>4013</v>
      </c>
    </row>
    <row r="1188" spans="1:41" x14ac:dyDescent="0.25">
      <c r="A1188" s="1" t="s">
        <v>1175</v>
      </c>
      <c r="B1188" s="1" t="s">
        <v>19</v>
      </c>
      <c r="C1188" s="1" t="s">
        <v>3981</v>
      </c>
      <c r="D1188" s="1" t="s">
        <v>1329</v>
      </c>
      <c r="E1188" s="16">
        <v>204002000000</v>
      </c>
      <c r="F1188" s="16" t="s">
        <v>1005</v>
      </c>
      <c r="G1188" s="8" t="s">
        <v>201</v>
      </c>
      <c r="H1188" s="1">
        <v>2</v>
      </c>
      <c r="I1188" s="1" t="s">
        <v>1351</v>
      </c>
      <c r="J1188" s="1">
        <v>202</v>
      </c>
      <c r="K1188" s="1" t="s">
        <v>1352</v>
      </c>
      <c r="L1188" s="1">
        <v>61001005000</v>
      </c>
      <c r="M1188" s="1" t="s">
        <v>1358</v>
      </c>
      <c r="N1188" s="8">
        <v>2012</v>
      </c>
      <c r="O1188" s="8">
        <v>81.2</v>
      </c>
      <c r="P1188" s="8" t="s">
        <v>4009</v>
      </c>
      <c r="Q118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8" s="8" t="s">
        <v>3928</v>
      </c>
      <c r="S1188" s="8" t="s">
        <v>2480</v>
      </c>
      <c r="T1188" s="8" t="s">
        <v>2469</v>
      </c>
      <c r="U1188" s="1" t="s">
        <v>2602</v>
      </c>
      <c r="V1188" s="1" t="s">
        <v>2602</v>
      </c>
      <c r="W1188" s="8" t="s">
        <v>2675</v>
      </c>
      <c r="X1188" s="19" t="s">
        <v>2706</v>
      </c>
      <c r="AA1188" s="20">
        <v>2699883.76</v>
      </c>
      <c r="AB1188" s="12">
        <f t="shared" si="18"/>
        <v>26725.06</v>
      </c>
      <c r="AC1188" s="17">
        <f>ROUND(1.65586^(2*EXP(-((Таблица1[[#This Row],[Площадь, кв.м]]/200)^2))-1),4)</f>
        <v>1.4205000000000001</v>
      </c>
      <c r="AD118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88" s="21">
        <v>1</v>
      </c>
      <c r="AG118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37962.947699999997</v>
      </c>
      <c r="AH1188" s="34">
        <f>ROUND(Таблица1[[#This Row],[УПКС]]*Таблица1[[#This Row],[Площадь, кв.м]],2)</f>
        <v>3082591.35</v>
      </c>
      <c r="AI1188" s="14">
        <f>Таблица1[[#This Row],[Кадастровая стоимость, руб]]/Таблица1[[#This Row],[Действ. КС]]</f>
        <v>1.141749654436975</v>
      </c>
      <c r="AJ1188" s="20" t="s">
        <v>3996</v>
      </c>
      <c r="AK1188" s="20" t="s">
        <v>3997</v>
      </c>
      <c r="AL1188" s="20" t="s">
        <v>3998</v>
      </c>
      <c r="AM1188" s="8" t="s">
        <v>3984</v>
      </c>
      <c r="AN1188" s="8" t="s">
        <v>4036</v>
      </c>
      <c r="AO1188" s="46" t="s">
        <v>4013</v>
      </c>
    </row>
    <row r="1189" spans="1:41" x14ac:dyDescent="0.25">
      <c r="A1189" s="1" t="s">
        <v>1222</v>
      </c>
      <c r="B1189" s="1" t="s">
        <v>19</v>
      </c>
      <c r="C1189" s="1" t="s">
        <v>3981</v>
      </c>
      <c r="D1189" s="1" t="s">
        <v>1329</v>
      </c>
      <c r="E1189" s="16">
        <v>204002000000</v>
      </c>
      <c r="F1189" s="16" t="s">
        <v>1005</v>
      </c>
      <c r="G1189" s="8" t="s">
        <v>201</v>
      </c>
      <c r="H1189" s="1">
        <v>2</v>
      </c>
      <c r="I1189" s="1" t="s">
        <v>1351</v>
      </c>
      <c r="J1189" s="1">
        <v>202</v>
      </c>
      <c r="K1189" s="1" t="s">
        <v>1352</v>
      </c>
      <c r="L1189" s="1">
        <v>61001005000</v>
      </c>
      <c r="M1189" s="1" t="s">
        <v>1358</v>
      </c>
      <c r="N1189" s="8">
        <v>2013</v>
      </c>
      <c r="O1189" s="8">
        <v>240</v>
      </c>
      <c r="P1189" s="8" t="s">
        <v>4009</v>
      </c>
      <c r="Q118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89" s="8" t="s">
        <v>3928</v>
      </c>
      <c r="S1189" s="8" t="s">
        <v>2527</v>
      </c>
      <c r="T1189" s="8" t="s">
        <v>2469</v>
      </c>
      <c r="U1189" s="1" t="s">
        <v>2602</v>
      </c>
      <c r="V1189" s="1" t="s">
        <v>2602</v>
      </c>
      <c r="W1189" s="8" t="s">
        <v>2675</v>
      </c>
      <c r="X1189" s="19" t="s">
        <v>2790</v>
      </c>
      <c r="AA1189" s="20">
        <v>7979952</v>
      </c>
      <c r="AB1189" s="12">
        <f t="shared" si="18"/>
        <v>26725.06</v>
      </c>
      <c r="AC1189" s="17">
        <f>ROUND(1.65586^(2*EXP(-((Таблица1[[#This Row],[Площадь, кв.м]]/200)^2))-1),4)</f>
        <v>0.76690000000000003</v>
      </c>
      <c r="AD118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8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89" s="21">
        <v>1</v>
      </c>
      <c r="AG118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20495.448499999999</v>
      </c>
      <c r="AH1189" s="34">
        <f>ROUND(Таблица1[[#This Row],[УПКС]]*Таблица1[[#This Row],[Площадь, кв.м]],2)</f>
        <v>4918907.6399999997</v>
      </c>
      <c r="AI1189" s="14">
        <f>Таблица1[[#This Row],[Кадастровая стоимость, руб]]/Таблица1[[#This Row],[Действ. КС]]</f>
        <v>0.61640817388375269</v>
      </c>
      <c r="AJ1189" s="20" t="s">
        <v>3996</v>
      </c>
      <c r="AK1189" s="20" t="s">
        <v>3997</v>
      </c>
      <c r="AL1189" s="20" t="s">
        <v>3998</v>
      </c>
      <c r="AM1189" s="8" t="s">
        <v>3984</v>
      </c>
      <c r="AN1189" s="8" t="s">
        <v>4036</v>
      </c>
      <c r="AO1189" s="46" t="s">
        <v>4013</v>
      </c>
    </row>
    <row r="1190" spans="1:41" x14ac:dyDescent="0.25">
      <c r="A1190" s="1" t="s">
        <v>1188</v>
      </c>
      <c r="B1190" s="1" t="s">
        <v>19</v>
      </c>
      <c r="C1190" s="1" t="s">
        <v>3981</v>
      </c>
      <c r="D1190" s="1" t="s">
        <v>1329</v>
      </c>
      <c r="E1190" s="16">
        <v>204002000000</v>
      </c>
      <c r="F1190" s="16" t="s">
        <v>1005</v>
      </c>
      <c r="G1190" s="8" t="s">
        <v>201</v>
      </c>
      <c r="H1190" s="1">
        <v>2</v>
      </c>
      <c r="I1190" s="1" t="s">
        <v>1351</v>
      </c>
      <c r="J1190" s="1">
        <v>202</v>
      </c>
      <c r="K1190" s="1" t="s">
        <v>1352</v>
      </c>
      <c r="L1190" s="1">
        <v>61001005000</v>
      </c>
      <c r="M1190" s="1" t="s">
        <v>1358</v>
      </c>
      <c r="N1190" s="8">
        <v>2013</v>
      </c>
      <c r="O1190" s="8">
        <v>140</v>
      </c>
      <c r="P1190" s="8" t="s">
        <v>4009</v>
      </c>
      <c r="Q119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0" s="8" t="s">
        <v>3928</v>
      </c>
      <c r="S1190" s="8" t="s">
        <v>2493</v>
      </c>
      <c r="T1190" s="8" t="s">
        <v>2469</v>
      </c>
      <c r="U1190" s="1" t="s">
        <v>2602</v>
      </c>
      <c r="V1190" s="1" t="s">
        <v>2602</v>
      </c>
      <c r="W1190" s="8" t="s">
        <v>2675</v>
      </c>
      <c r="X1190" s="19" t="s">
        <v>2727</v>
      </c>
      <c r="AA1190" s="20">
        <v>4654972</v>
      </c>
      <c r="AB1190" s="12">
        <f t="shared" si="18"/>
        <v>26725.06</v>
      </c>
      <c r="AC1190" s="17">
        <f>ROUND(1.65586^(2*EXP(-((Таблица1[[#This Row],[Площадь, кв.м]]/200)^2))-1),4)</f>
        <v>1.1203000000000001</v>
      </c>
      <c r="AD119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0" s="21">
        <v>1</v>
      </c>
      <c r="AG119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29940.084699999999</v>
      </c>
      <c r="AH1190" s="34">
        <f>ROUND(Таблица1[[#This Row],[УПКС]]*Таблица1[[#This Row],[Площадь, кв.м]],2)</f>
        <v>4191611.86</v>
      </c>
      <c r="AI1190" s="14">
        <f>Таблица1[[#This Row],[Кадастровая стоимость, руб]]/Таблица1[[#This Row],[Действ. КС]]</f>
        <v>0.90045909191290519</v>
      </c>
      <c r="AJ1190" s="20" t="s">
        <v>3996</v>
      </c>
      <c r="AK1190" s="20" t="s">
        <v>3997</v>
      </c>
      <c r="AL1190" s="20" t="s">
        <v>3998</v>
      </c>
      <c r="AM1190" s="8" t="s">
        <v>3984</v>
      </c>
      <c r="AN1190" s="8" t="s">
        <v>4036</v>
      </c>
      <c r="AO1190" s="46" t="s">
        <v>4013</v>
      </c>
    </row>
    <row r="1191" spans="1:41" x14ac:dyDescent="0.25">
      <c r="A1191" s="1" t="s">
        <v>1243</v>
      </c>
      <c r="B1191" s="1" t="s">
        <v>19</v>
      </c>
      <c r="C1191" s="1" t="s">
        <v>3981</v>
      </c>
      <c r="D1191" s="1" t="s">
        <v>1329</v>
      </c>
      <c r="E1191" s="16">
        <v>204002000000</v>
      </c>
      <c r="F1191" s="16" t="s">
        <v>1005</v>
      </c>
      <c r="G1191" s="8" t="s">
        <v>201</v>
      </c>
      <c r="H1191" s="1">
        <v>2</v>
      </c>
      <c r="I1191" s="1" t="s">
        <v>1351</v>
      </c>
      <c r="J1191" s="1">
        <v>202</v>
      </c>
      <c r="K1191" s="1" t="s">
        <v>1352</v>
      </c>
      <c r="L1191" s="1">
        <v>61001002000</v>
      </c>
      <c r="M1191" s="1" t="s">
        <v>1364</v>
      </c>
      <c r="N1191" s="8">
        <v>2013</v>
      </c>
      <c r="O1191" s="8">
        <v>49.5</v>
      </c>
      <c r="P1191" s="8" t="s">
        <v>4009</v>
      </c>
      <c r="Q119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1" s="8" t="s">
        <v>3928</v>
      </c>
      <c r="S1191" s="8" t="s">
        <v>2547</v>
      </c>
      <c r="T1191" s="8" t="s">
        <v>2469</v>
      </c>
      <c r="U1191" s="1" t="s">
        <v>2602</v>
      </c>
      <c r="V1191" s="1" t="s">
        <v>2602</v>
      </c>
      <c r="W1191" s="8" t="s">
        <v>2675</v>
      </c>
      <c r="X1191" s="19" t="s">
        <v>2731</v>
      </c>
      <c r="AA1191" s="20">
        <v>1645865.1</v>
      </c>
      <c r="AB1191" s="12">
        <f t="shared" si="18"/>
        <v>26725.06</v>
      </c>
      <c r="AC1191" s="17">
        <f>ROUND(1.65586^(2*EXP(-((Таблица1[[#This Row],[Площадь, кв.м]]/200)^2))-1),4)</f>
        <v>1.5595000000000001</v>
      </c>
      <c r="AD119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1" s="21">
        <v>1</v>
      </c>
      <c r="AG119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41677.731099999997</v>
      </c>
      <c r="AH1191" s="34">
        <f>ROUND(Таблица1[[#This Row],[УПКС]]*Таблица1[[#This Row],[Площадь, кв.м]],2)</f>
        <v>2063047.69</v>
      </c>
      <c r="AI1191" s="14">
        <f>Таблица1[[#This Row],[Кадастровая стоимость, руб]]/Таблица1[[#This Row],[Действ. КС]]</f>
        <v>1.2534731370146921</v>
      </c>
      <c r="AJ1191" s="20" t="s">
        <v>3996</v>
      </c>
      <c r="AK1191" s="20" t="s">
        <v>3997</v>
      </c>
      <c r="AL1191" s="20" t="s">
        <v>3998</v>
      </c>
      <c r="AM1191" s="8" t="s">
        <v>3984</v>
      </c>
      <c r="AN1191" s="8" t="s">
        <v>4036</v>
      </c>
      <c r="AO1191" s="46" t="s">
        <v>4013</v>
      </c>
    </row>
    <row r="1192" spans="1:41" x14ac:dyDescent="0.25">
      <c r="A1192" s="1" t="s">
        <v>1227</v>
      </c>
      <c r="B1192" s="1" t="s">
        <v>19</v>
      </c>
      <c r="C1192" s="1" t="s">
        <v>3981</v>
      </c>
      <c r="D1192" s="1" t="s">
        <v>1329</v>
      </c>
      <c r="E1192" s="16">
        <v>204002000000</v>
      </c>
      <c r="F1192" s="16" t="s">
        <v>1005</v>
      </c>
      <c r="G1192" s="8" t="s">
        <v>201</v>
      </c>
      <c r="H1192" s="1">
        <v>2</v>
      </c>
      <c r="I1192" s="1" t="s">
        <v>1351</v>
      </c>
      <c r="J1192" s="1">
        <v>202</v>
      </c>
      <c r="K1192" s="1" t="s">
        <v>1352</v>
      </c>
      <c r="L1192" s="1">
        <v>61001005000</v>
      </c>
      <c r="M1192" s="1" t="s">
        <v>1358</v>
      </c>
      <c r="N1192" s="8">
        <v>2013</v>
      </c>
      <c r="O1192" s="8">
        <v>272</v>
      </c>
      <c r="P1192" s="8" t="s">
        <v>4009</v>
      </c>
      <c r="Q119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2" s="8" t="s">
        <v>3928</v>
      </c>
      <c r="S1192" s="8" t="s">
        <v>2532</v>
      </c>
      <c r="T1192" s="8" t="s">
        <v>2469</v>
      </c>
      <c r="U1192" s="1" t="s">
        <v>2602</v>
      </c>
      <c r="V1192" s="1" t="s">
        <v>2602</v>
      </c>
      <c r="W1192" s="8" t="s">
        <v>2675</v>
      </c>
      <c r="X1192" s="19" t="s">
        <v>2732</v>
      </c>
      <c r="AA1192" s="20">
        <v>9043945.5999999996</v>
      </c>
      <c r="AB1192" s="12">
        <f t="shared" si="18"/>
        <v>26725.06</v>
      </c>
      <c r="AC1192" s="17">
        <f>ROUND(1.65586^(2*EXP(-((Таблица1[[#This Row],[Площадь, кв.м]]/200)^2))-1),4)</f>
        <v>0.70779999999999998</v>
      </c>
      <c r="AD119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2" s="21">
        <v>1</v>
      </c>
      <c r="AG119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18915.997500000001</v>
      </c>
      <c r="AH1192" s="34">
        <f>ROUND(Таблица1[[#This Row],[УПКС]]*Таблица1[[#This Row],[Площадь, кв.м]],2)</f>
        <v>5145151.32</v>
      </c>
      <c r="AI1192" s="14">
        <f>Таблица1[[#This Row],[Кадастровая стоимость, руб]]/Таблица1[[#This Row],[Действ. КС]]</f>
        <v>0.568905602439714</v>
      </c>
      <c r="AJ1192" s="20" t="s">
        <v>3996</v>
      </c>
      <c r="AK1192" s="20" t="s">
        <v>3997</v>
      </c>
      <c r="AL1192" s="20" t="s">
        <v>3998</v>
      </c>
      <c r="AM1192" s="8" t="s">
        <v>3984</v>
      </c>
      <c r="AN1192" s="8" t="s">
        <v>4036</v>
      </c>
      <c r="AO1192" s="46" t="s">
        <v>4013</v>
      </c>
    </row>
    <row r="1193" spans="1:41" x14ac:dyDescent="0.25">
      <c r="A1193" s="1" t="s">
        <v>1229</v>
      </c>
      <c r="B1193" s="1" t="s">
        <v>19</v>
      </c>
      <c r="C1193" s="1" t="s">
        <v>3981</v>
      </c>
      <c r="D1193" s="1" t="s">
        <v>1329</v>
      </c>
      <c r="E1193" s="16">
        <v>204002000000</v>
      </c>
      <c r="F1193" s="16" t="s">
        <v>1005</v>
      </c>
      <c r="G1193" s="8" t="s">
        <v>201</v>
      </c>
      <c r="H1193" s="1">
        <v>2</v>
      </c>
      <c r="I1193" s="1" t="s">
        <v>1351</v>
      </c>
      <c r="J1193" s="1">
        <v>202</v>
      </c>
      <c r="K1193" s="1" t="s">
        <v>1352</v>
      </c>
      <c r="L1193" s="1">
        <v>61001005000</v>
      </c>
      <c r="M1193" s="1" t="s">
        <v>1358</v>
      </c>
      <c r="N1193" s="8">
        <v>2013</v>
      </c>
      <c r="O1193" s="8">
        <v>300</v>
      </c>
      <c r="P1193" s="8" t="s">
        <v>4009</v>
      </c>
      <c r="Q119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3" s="8" t="s">
        <v>3928</v>
      </c>
      <c r="S1193" s="8" t="s">
        <v>2534</v>
      </c>
      <c r="T1193" s="8" t="s">
        <v>2469</v>
      </c>
      <c r="U1193" s="1" t="s">
        <v>2602</v>
      </c>
      <c r="V1193" s="1" t="s">
        <v>2602</v>
      </c>
      <c r="W1193" s="8" t="s">
        <v>2675</v>
      </c>
      <c r="X1193" s="19" t="s">
        <v>2733</v>
      </c>
      <c r="AA1193" s="20">
        <v>9974940</v>
      </c>
      <c r="AB1193" s="12">
        <f t="shared" si="18"/>
        <v>26725.06</v>
      </c>
      <c r="AC1193" s="17">
        <f>ROUND(1.65586^(2*EXP(-((Таблица1[[#This Row],[Площадь, кв.м]]/200)^2))-1),4)</f>
        <v>0.67169999999999996</v>
      </c>
      <c r="AD119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3" s="21">
        <v>1</v>
      </c>
      <c r="AG119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17951.2228</v>
      </c>
      <c r="AH1193" s="34">
        <f>ROUND(Таблица1[[#This Row],[УПКС]]*Таблица1[[#This Row],[Площадь, кв.м]],2)</f>
        <v>5385366.8399999999</v>
      </c>
      <c r="AI1193" s="14">
        <f>Таблица1[[#This Row],[Кадастровая стоимость, руб]]/Таблица1[[#This Row],[Действ. КС]]</f>
        <v>0.53988964745652601</v>
      </c>
      <c r="AJ1193" s="20" t="s">
        <v>3996</v>
      </c>
      <c r="AK1193" s="20" t="s">
        <v>3997</v>
      </c>
      <c r="AL1193" s="20" t="s">
        <v>3998</v>
      </c>
      <c r="AM1193" s="8" t="s">
        <v>3984</v>
      </c>
      <c r="AN1193" s="8" t="s">
        <v>4036</v>
      </c>
      <c r="AO1193" s="46" t="s">
        <v>4013</v>
      </c>
    </row>
    <row r="1194" spans="1:41" x14ac:dyDescent="0.25">
      <c r="A1194" s="1" t="s">
        <v>1237</v>
      </c>
      <c r="B1194" s="1" t="s">
        <v>19</v>
      </c>
      <c r="C1194" s="1" t="s">
        <v>3981</v>
      </c>
      <c r="D1194" s="1" t="s">
        <v>1329</v>
      </c>
      <c r="E1194" s="16">
        <v>204002000000</v>
      </c>
      <c r="F1194" s="16" t="s">
        <v>1005</v>
      </c>
      <c r="G1194" s="8" t="s">
        <v>201</v>
      </c>
      <c r="H1194" s="1">
        <v>2</v>
      </c>
      <c r="I1194" s="1" t="s">
        <v>1351</v>
      </c>
      <c r="J1194" s="1">
        <v>202</v>
      </c>
      <c r="K1194" s="1" t="s">
        <v>1352</v>
      </c>
      <c r="L1194" s="1">
        <v>61001003001</v>
      </c>
      <c r="M1194" s="1" t="s">
        <v>1374</v>
      </c>
      <c r="N1194" s="8">
        <v>2013</v>
      </c>
      <c r="O1194" s="8">
        <v>117.4</v>
      </c>
      <c r="P1194" s="8" t="s">
        <v>4009</v>
      </c>
      <c r="Q119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4" s="8" t="s">
        <v>3928</v>
      </c>
      <c r="S1194" s="8" t="s">
        <v>2541</v>
      </c>
      <c r="T1194" s="8" t="s">
        <v>2469</v>
      </c>
      <c r="U1194" s="1" t="s">
        <v>2602</v>
      </c>
      <c r="V1194" s="1" t="s">
        <v>2602</v>
      </c>
      <c r="W1194" s="8" t="s">
        <v>2675</v>
      </c>
      <c r="X1194" s="19" t="s">
        <v>2756</v>
      </c>
      <c r="AA1194" s="20">
        <v>3903526.52</v>
      </c>
      <c r="AB1194" s="12">
        <f t="shared" si="18"/>
        <v>26725.06</v>
      </c>
      <c r="AC1194" s="17">
        <f>ROUND(1.65586^(2*EXP(-((Таблица1[[#This Row],[Площадь, кв.м]]/200)^2))-1),4)</f>
        <v>1.2341</v>
      </c>
      <c r="AD119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4" s="21">
        <v>1</v>
      </c>
      <c r="AG119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32981.396500000003</v>
      </c>
      <c r="AH1194" s="34">
        <f>ROUND(Таблица1[[#This Row],[УПКС]]*Таблица1[[#This Row],[Площадь, кв.м]],2)</f>
        <v>3872015.95</v>
      </c>
      <c r="AI1194" s="14">
        <f>Таблица1[[#This Row],[Кадастровая стоимость, руб]]/Таблица1[[#This Row],[Действ. КС]]</f>
        <v>0.991927665960881</v>
      </c>
      <c r="AJ1194" s="20" t="s">
        <v>3996</v>
      </c>
      <c r="AK1194" s="20" t="s">
        <v>3997</v>
      </c>
      <c r="AL1194" s="20" t="s">
        <v>3998</v>
      </c>
      <c r="AM1194" s="8" t="s">
        <v>3984</v>
      </c>
      <c r="AN1194" s="8" t="s">
        <v>4036</v>
      </c>
      <c r="AO1194" s="46" t="s">
        <v>4013</v>
      </c>
    </row>
    <row r="1195" spans="1:41" x14ac:dyDescent="0.25">
      <c r="A1195" s="1" t="s">
        <v>1215</v>
      </c>
      <c r="B1195" s="1" t="s">
        <v>19</v>
      </c>
      <c r="C1195" s="1" t="s">
        <v>3981</v>
      </c>
      <c r="D1195" s="1" t="s">
        <v>1329</v>
      </c>
      <c r="E1195" s="16">
        <v>204002000000</v>
      </c>
      <c r="F1195" s="16" t="s">
        <v>1005</v>
      </c>
      <c r="G1195" s="8" t="s">
        <v>201</v>
      </c>
      <c r="H1195" s="1">
        <v>2</v>
      </c>
      <c r="I1195" s="1" t="s">
        <v>1351</v>
      </c>
      <c r="J1195" s="1">
        <v>202</v>
      </c>
      <c r="K1195" s="1" t="s">
        <v>1352</v>
      </c>
      <c r="L1195" s="1">
        <v>61001006002</v>
      </c>
      <c r="M1195" s="1" t="s">
        <v>1360</v>
      </c>
      <c r="N1195" s="8">
        <v>2014</v>
      </c>
      <c r="O1195" s="8">
        <v>219</v>
      </c>
      <c r="P1195" s="8" t="s">
        <v>4009</v>
      </c>
      <c r="Q119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5" s="8" t="s">
        <v>3928</v>
      </c>
      <c r="S1195" s="8" t="s">
        <v>2520</v>
      </c>
      <c r="T1195" s="8" t="s">
        <v>2469</v>
      </c>
      <c r="U1195" s="1" t="s">
        <v>2602</v>
      </c>
      <c r="V1195" s="1" t="s">
        <v>2602</v>
      </c>
      <c r="W1195" s="8" t="s">
        <v>2675</v>
      </c>
      <c r="X1195" s="19" t="s">
        <v>2758</v>
      </c>
      <c r="AA1195" s="20">
        <v>7281706.2000000002</v>
      </c>
      <c r="AB1195" s="12">
        <f t="shared" si="18"/>
        <v>26725.06</v>
      </c>
      <c r="AC1195" s="17">
        <f>ROUND(1.65586^(2*EXP(-((Таблица1[[#This Row],[Площадь, кв.м]]/200)^2))-1),4)</f>
        <v>0.81850000000000001</v>
      </c>
      <c r="AD119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5" s="21">
        <v>1</v>
      </c>
      <c r="AG119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21874.461599999999</v>
      </c>
      <c r="AH1195" s="34">
        <f>ROUND(Таблица1[[#This Row],[УПКС]]*Таблица1[[#This Row],[Площадь, кв.м]],2)</f>
        <v>4790507.09</v>
      </c>
      <c r="AI1195" s="14">
        <f>Таблица1[[#This Row],[Кадастровая стоимость, руб]]/Таблица1[[#This Row],[Действ. КС]]</f>
        <v>0.65788250149394933</v>
      </c>
      <c r="AJ1195" s="20" t="s">
        <v>3996</v>
      </c>
      <c r="AK1195" s="20" t="s">
        <v>3997</v>
      </c>
      <c r="AL1195" s="20" t="s">
        <v>3998</v>
      </c>
      <c r="AM1195" s="8" t="s">
        <v>3984</v>
      </c>
      <c r="AN1195" s="8" t="s">
        <v>4036</v>
      </c>
      <c r="AO1195" s="46" t="s">
        <v>4013</v>
      </c>
    </row>
    <row r="1196" spans="1:41" x14ac:dyDescent="0.25">
      <c r="A1196" s="1" t="s">
        <v>1261</v>
      </c>
      <c r="B1196" s="1" t="s">
        <v>19</v>
      </c>
      <c r="C1196" s="1" t="s">
        <v>3981</v>
      </c>
      <c r="D1196" s="1" t="s">
        <v>1329</v>
      </c>
      <c r="E1196" s="16">
        <v>204002000000</v>
      </c>
      <c r="F1196" s="16" t="s">
        <v>1005</v>
      </c>
      <c r="G1196" s="8" t="s">
        <v>201</v>
      </c>
      <c r="H1196" s="1">
        <v>2</v>
      </c>
      <c r="I1196" s="1" t="s">
        <v>1351</v>
      </c>
      <c r="J1196" s="1">
        <v>202</v>
      </c>
      <c r="K1196" s="1" t="s">
        <v>1352</v>
      </c>
      <c r="L1196" s="1">
        <v>61001002001</v>
      </c>
      <c r="M1196" s="1" t="s">
        <v>1363</v>
      </c>
      <c r="N1196" s="8">
        <v>2014</v>
      </c>
      <c r="O1196" s="8">
        <v>113</v>
      </c>
      <c r="P1196" s="8" t="s">
        <v>4009</v>
      </c>
      <c r="Q119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6" s="8" t="s">
        <v>3928</v>
      </c>
      <c r="S1196" s="8" t="s">
        <v>2565</v>
      </c>
      <c r="T1196" s="8" t="s">
        <v>2469</v>
      </c>
      <c r="U1196" s="1" t="s">
        <v>2602</v>
      </c>
      <c r="V1196" s="1" t="s">
        <v>2602</v>
      </c>
      <c r="W1196" s="8" t="s">
        <v>2675</v>
      </c>
      <c r="X1196" s="19" t="s">
        <v>2698</v>
      </c>
      <c r="AA1196" s="20">
        <v>3757227.4</v>
      </c>
      <c r="AB1196" s="12">
        <f t="shared" si="18"/>
        <v>26725.06</v>
      </c>
      <c r="AC1196" s="17">
        <f>ROUND(1.65586^(2*EXP(-((Таблица1[[#This Row],[Площадь, кв.м]]/200)^2))-1),4)</f>
        <v>1.2568999999999999</v>
      </c>
      <c r="AD119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6" s="21">
        <v>1</v>
      </c>
      <c r="AG119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33590.727899999998</v>
      </c>
      <c r="AH1196" s="34">
        <f>ROUND(Таблица1[[#This Row],[УПКС]]*Таблица1[[#This Row],[Площадь, кв.м]],2)</f>
        <v>3795752.25</v>
      </c>
      <c r="AI1196" s="14">
        <f>Таблица1[[#This Row],[Кадастровая стоимость, руб]]/Таблица1[[#This Row],[Действ. КС]]</f>
        <v>1.0102535316334593</v>
      </c>
      <c r="AJ1196" s="20" t="s">
        <v>3996</v>
      </c>
      <c r="AK1196" s="20" t="s">
        <v>3997</v>
      </c>
      <c r="AL1196" s="20" t="s">
        <v>3998</v>
      </c>
      <c r="AM1196" s="8" t="s">
        <v>3984</v>
      </c>
      <c r="AN1196" s="8" t="s">
        <v>4036</v>
      </c>
      <c r="AO1196" s="46" t="s">
        <v>4013</v>
      </c>
    </row>
    <row r="1197" spans="1:41" x14ac:dyDescent="0.25">
      <c r="A1197" s="1" t="s">
        <v>1180</v>
      </c>
      <c r="B1197" s="1" t="s">
        <v>8</v>
      </c>
      <c r="C1197" s="1" t="s">
        <v>3981</v>
      </c>
      <c r="D1197" s="1" t="s">
        <v>1329</v>
      </c>
      <c r="E1197" s="16">
        <v>204002000000</v>
      </c>
      <c r="F1197" s="16" t="s">
        <v>1005</v>
      </c>
      <c r="G1197" s="8" t="s">
        <v>201</v>
      </c>
      <c r="H1197" s="1">
        <v>2</v>
      </c>
      <c r="I1197" s="1" t="s">
        <v>1351</v>
      </c>
      <c r="J1197" s="1">
        <v>202</v>
      </c>
      <c r="K1197" s="1" t="s">
        <v>1352</v>
      </c>
      <c r="L1197" s="1">
        <v>61001005000</v>
      </c>
      <c r="M1197" s="1" t="s">
        <v>1358</v>
      </c>
      <c r="N1197" s="8">
        <v>2016</v>
      </c>
      <c r="O1197" s="8">
        <v>108</v>
      </c>
      <c r="P1197" s="8" t="s">
        <v>4009</v>
      </c>
      <c r="Q119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7" s="8" t="s">
        <v>3942</v>
      </c>
      <c r="S1197" s="8" t="s">
        <v>2485</v>
      </c>
      <c r="T1197" s="8" t="s">
        <v>2469</v>
      </c>
      <c r="U1197" s="1" t="s">
        <v>2602</v>
      </c>
      <c r="V1197" s="1" t="s">
        <v>2602</v>
      </c>
      <c r="W1197" s="8" t="s">
        <v>2676</v>
      </c>
      <c r="X1197" s="19" t="s">
        <v>2691</v>
      </c>
      <c r="AA1197" s="20">
        <v>3590978.4</v>
      </c>
      <c r="AB1197" s="12">
        <f t="shared" si="18"/>
        <v>26725.06</v>
      </c>
      <c r="AC1197" s="17">
        <f>ROUND(1.65586^(2*EXP(-((Таблица1[[#This Row],[Площадь, кв.м]]/200)^2))-1),4)</f>
        <v>1.2829999999999999</v>
      </c>
      <c r="AD119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7" s="21">
        <v>1</v>
      </c>
      <c r="AG119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34288.252</v>
      </c>
      <c r="AH1197" s="34">
        <f>ROUND(Таблица1[[#This Row],[УПКС]]*Таблица1[[#This Row],[Площадь, кв.м]],2)</f>
        <v>3703131.22</v>
      </c>
      <c r="AI1197" s="14">
        <f>Таблица1[[#This Row],[Кадастровая стоимость, руб]]/Таблица1[[#This Row],[Действ. КС]]</f>
        <v>1.0312318280722603</v>
      </c>
      <c r="AJ1197" s="20" t="s">
        <v>3996</v>
      </c>
      <c r="AK1197" s="20" t="s">
        <v>3997</v>
      </c>
      <c r="AL1197" s="20" t="s">
        <v>3998</v>
      </c>
      <c r="AM1197" s="8" t="s">
        <v>3984</v>
      </c>
      <c r="AN1197" s="8" t="s">
        <v>4036</v>
      </c>
      <c r="AO1197" s="46" t="s">
        <v>4013</v>
      </c>
    </row>
    <row r="1198" spans="1:41" x14ac:dyDescent="0.25">
      <c r="A1198" s="1" t="s">
        <v>1169</v>
      </c>
      <c r="B1198" s="1" t="s">
        <v>17</v>
      </c>
      <c r="C1198" s="1" t="s">
        <v>3981</v>
      </c>
      <c r="D1198" s="1" t="s">
        <v>1329</v>
      </c>
      <c r="E1198" s="16">
        <v>204002000000</v>
      </c>
      <c r="F1198" s="16" t="s">
        <v>1005</v>
      </c>
      <c r="G1198" s="8" t="s">
        <v>201</v>
      </c>
      <c r="H1198" s="1">
        <v>2</v>
      </c>
      <c r="I1198" s="1" t="s">
        <v>1351</v>
      </c>
      <c r="J1198" s="1">
        <v>202</v>
      </c>
      <c r="K1198" s="1" t="s">
        <v>1352</v>
      </c>
      <c r="L1198" s="1">
        <v>61001005000</v>
      </c>
      <c r="M1198" s="1" t="s">
        <v>1358</v>
      </c>
      <c r="N1198" s="8">
        <v>2016</v>
      </c>
      <c r="O1198" s="8">
        <v>26</v>
      </c>
      <c r="P1198" s="8" t="s">
        <v>4009</v>
      </c>
      <c r="Q119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8" s="8" t="s">
        <v>3928</v>
      </c>
      <c r="S1198" s="8" t="s">
        <v>2474</v>
      </c>
      <c r="T1198" s="8" t="s">
        <v>2469</v>
      </c>
      <c r="U1198" s="1" t="s">
        <v>2602</v>
      </c>
      <c r="V1198" s="1" t="s">
        <v>2602</v>
      </c>
      <c r="W1198" s="8" t="s">
        <v>2675</v>
      </c>
      <c r="X1198" s="19" t="s">
        <v>2718</v>
      </c>
      <c r="AA1198" s="20">
        <v>864494.8</v>
      </c>
      <c r="AB1198" s="12">
        <f t="shared" si="18"/>
        <v>26725.06</v>
      </c>
      <c r="AC1198" s="17">
        <f>ROUND(1.65586^(2*EXP(-((Таблица1[[#This Row],[Площадь, кв.м]]/200)^2))-1),4)</f>
        <v>1.6281000000000001</v>
      </c>
      <c r="AD119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8" s="21">
        <v>1</v>
      </c>
      <c r="AG119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43511.070200000002</v>
      </c>
      <c r="AH1198" s="34">
        <f>ROUND(Таблица1[[#This Row],[УПКС]]*Таблица1[[#This Row],[Площадь, кв.м]],2)</f>
        <v>1131287.83</v>
      </c>
      <c r="AI1198" s="14">
        <f>Таблица1[[#This Row],[Кадастровая стоимость, руб]]/Таблица1[[#This Row],[Действ. КС]]</f>
        <v>1.3086114919372562</v>
      </c>
      <c r="AJ1198" s="20" t="s">
        <v>3996</v>
      </c>
      <c r="AK1198" s="20" t="s">
        <v>3997</v>
      </c>
      <c r="AL1198" s="20" t="s">
        <v>3998</v>
      </c>
      <c r="AM1198" s="8" t="s">
        <v>3984</v>
      </c>
      <c r="AN1198" s="8" t="s">
        <v>4036</v>
      </c>
      <c r="AO1198" s="46" t="s">
        <v>4013</v>
      </c>
    </row>
    <row r="1199" spans="1:41" x14ac:dyDescent="0.25">
      <c r="A1199" s="1" t="s">
        <v>1170</v>
      </c>
      <c r="B1199" s="1" t="s">
        <v>17</v>
      </c>
      <c r="C1199" s="1" t="s">
        <v>3981</v>
      </c>
      <c r="D1199" s="1" t="s">
        <v>1329</v>
      </c>
      <c r="E1199" s="16">
        <v>204002000000</v>
      </c>
      <c r="F1199" s="16" t="s">
        <v>1005</v>
      </c>
      <c r="G1199" s="8" t="s">
        <v>201</v>
      </c>
      <c r="H1199" s="1">
        <v>2</v>
      </c>
      <c r="I1199" s="1" t="s">
        <v>1351</v>
      </c>
      <c r="J1199" s="1">
        <v>202</v>
      </c>
      <c r="K1199" s="1" t="s">
        <v>1352</v>
      </c>
      <c r="L1199" s="1">
        <v>61001005000</v>
      </c>
      <c r="M1199" s="1" t="s">
        <v>1358</v>
      </c>
      <c r="N1199" s="8">
        <v>2016</v>
      </c>
      <c r="O1199" s="8">
        <v>46.2</v>
      </c>
      <c r="P1199" s="8" t="s">
        <v>4009</v>
      </c>
      <c r="Q119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199" s="8" t="s">
        <v>3928</v>
      </c>
      <c r="S1199" s="8" t="s">
        <v>2475</v>
      </c>
      <c r="T1199" s="8" t="s">
        <v>2469</v>
      </c>
      <c r="U1199" s="1" t="s">
        <v>2602</v>
      </c>
      <c r="V1199" s="1" t="s">
        <v>2602</v>
      </c>
      <c r="W1199" s="8" t="s">
        <v>2675</v>
      </c>
      <c r="X1199" s="19" t="s">
        <v>2931</v>
      </c>
      <c r="AA1199" s="20">
        <v>1536140.76</v>
      </c>
      <c r="AB1199" s="12">
        <f t="shared" si="18"/>
        <v>26725.06</v>
      </c>
      <c r="AC1199" s="17">
        <f>ROUND(1.65586^(2*EXP(-((Таблица1[[#This Row],[Площадь, кв.м]]/200)^2))-1),4)</f>
        <v>1.5712999999999999</v>
      </c>
      <c r="AD119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19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199" s="21">
        <v>1</v>
      </c>
      <c r="AG119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41993.086799999997</v>
      </c>
      <c r="AH1199" s="34">
        <f>ROUND(Таблица1[[#This Row],[УПКС]]*Таблица1[[#This Row],[Площадь, кв.м]],2)</f>
        <v>1940080.61</v>
      </c>
      <c r="AI1199" s="14">
        <f>Таблица1[[#This Row],[Кадастровая стоимость, руб]]/Таблица1[[#This Row],[Действ. КС]]</f>
        <v>1.2629575755805087</v>
      </c>
      <c r="AJ1199" s="20" t="s">
        <v>3996</v>
      </c>
      <c r="AK1199" s="20" t="s">
        <v>3997</v>
      </c>
      <c r="AL1199" s="20" t="s">
        <v>3998</v>
      </c>
      <c r="AM1199" s="8" t="s">
        <v>3984</v>
      </c>
      <c r="AN1199" s="8" t="s">
        <v>4036</v>
      </c>
      <c r="AO1199" s="46" t="s">
        <v>4013</v>
      </c>
    </row>
    <row r="1200" spans="1:41" x14ac:dyDescent="0.25">
      <c r="A1200" s="1" t="s">
        <v>1172</v>
      </c>
      <c r="B1200" s="1" t="s">
        <v>17</v>
      </c>
      <c r="C1200" s="1" t="s">
        <v>3981</v>
      </c>
      <c r="D1200" s="1" t="s">
        <v>1329</v>
      </c>
      <c r="E1200" s="16">
        <v>204002000000</v>
      </c>
      <c r="F1200" s="16" t="s">
        <v>1005</v>
      </c>
      <c r="G1200" s="8" t="s">
        <v>201</v>
      </c>
      <c r="H1200" s="1">
        <v>2</v>
      </c>
      <c r="I1200" s="1" t="s">
        <v>1351</v>
      </c>
      <c r="J1200" s="1">
        <v>202</v>
      </c>
      <c r="K1200" s="1" t="s">
        <v>1352</v>
      </c>
      <c r="L1200" s="1">
        <v>61001005000</v>
      </c>
      <c r="M1200" s="1" t="s">
        <v>1358</v>
      </c>
      <c r="N1200" s="8">
        <v>2016</v>
      </c>
      <c r="O1200" s="8">
        <v>56.1</v>
      </c>
      <c r="P1200" s="8" t="s">
        <v>4009</v>
      </c>
      <c r="Q120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0" s="8" t="s">
        <v>3928</v>
      </c>
      <c r="S1200" s="8" t="s">
        <v>2477</v>
      </c>
      <c r="T1200" s="8" t="s">
        <v>2469</v>
      </c>
      <c r="U1200" s="1" t="s">
        <v>2602</v>
      </c>
      <c r="V1200" s="1" t="s">
        <v>2602</v>
      </c>
      <c r="W1200" s="8" t="s">
        <v>2675</v>
      </c>
      <c r="X1200" s="19" t="s">
        <v>2898</v>
      </c>
      <c r="AA1200" s="20">
        <v>1865313.78</v>
      </c>
      <c r="AB1200" s="12">
        <f t="shared" si="18"/>
        <v>26725.06</v>
      </c>
      <c r="AC1200" s="17">
        <f>ROUND(1.65586^(2*EXP(-((Таблица1[[#This Row],[Площадь, кв.м]]/200)^2))-1),4)</f>
        <v>1.5342</v>
      </c>
      <c r="AD120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0" s="21">
        <v>1</v>
      </c>
      <c r="AG120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41001.587099999997</v>
      </c>
      <c r="AH1200" s="34">
        <f>ROUND(Таблица1[[#This Row],[УПКС]]*Таблица1[[#This Row],[Площадь, кв.м]],2)</f>
        <v>2300189.04</v>
      </c>
      <c r="AI1200" s="14">
        <f>Таблица1[[#This Row],[Кадастровая стоимость, руб]]/Таблица1[[#This Row],[Действ. КС]]</f>
        <v>1.2331378584465291</v>
      </c>
      <c r="AJ1200" s="20" t="s">
        <v>3996</v>
      </c>
      <c r="AK1200" s="20" t="s">
        <v>3997</v>
      </c>
      <c r="AL1200" s="20" t="s">
        <v>3998</v>
      </c>
      <c r="AM1200" s="8" t="s">
        <v>3984</v>
      </c>
      <c r="AN1200" s="8" t="s">
        <v>4036</v>
      </c>
      <c r="AO1200" s="46" t="s">
        <v>4013</v>
      </c>
    </row>
    <row r="1201" spans="1:41" x14ac:dyDescent="0.25">
      <c r="A1201" s="1" t="s">
        <v>1171</v>
      </c>
      <c r="B1201" s="1" t="s">
        <v>19</v>
      </c>
      <c r="C1201" s="1" t="s">
        <v>3981</v>
      </c>
      <c r="D1201" s="1" t="s">
        <v>1329</v>
      </c>
      <c r="E1201" s="16">
        <v>204002000000</v>
      </c>
      <c r="F1201" s="16" t="s">
        <v>1005</v>
      </c>
      <c r="G1201" s="8" t="s">
        <v>201</v>
      </c>
      <c r="H1201" s="1">
        <v>2</v>
      </c>
      <c r="I1201" s="1" t="s">
        <v>1351</v>
      </c>
      <c r="J1201" s="1">
        <v>202</v>
      </c>
      <c r="K1201" s="1" t="s">
        <v>1352</v>
      </c>
      <c r="L1201" s="1">
        <v>61001003000</v>
      </c>
      <c r="M1201" s="1" t="s">
        <v>1359</v>
      </c>
      <c r="N1201" s="8">
        <v>2016</v>
      </c>
      <c r="O1201" s="8">
        <v>50</v>
      </c>
      <c r="P1201" s="8" t="s">
        <v>4009</v>
      </c>
      <c r="Q120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1" s="8" t="s">
        <v>3943</v>
      </c>
      <c r="S1201" s="8" t="s">
        <v>2476</v>
      </c>
      <c r="T1201" s="8" t="s">
        <v>2469</v>
      </c>
      <c r="U1201" s="1" t="s">
        <v>2602</v>
      </c>
      <c r="V1201" s="1" t="s">
        <v>2602</v>
      </c>
      <c r="W1201" s="8" t="s">
        <v>2676</v>
      </c>
      <c r="X1201" s="19" t="s">
        <v>2737</v>
      </c>
      <c r="AA1201" s="20">
        <v>1662490</v>
      </c>
      <c r="AB1201" s="12">
        <f t="shared" si="18"/>
        <v>26725.06</v>
      </c>
      <c r="AC1201" s="17">
        <f>ROUND(1.65586^(2*EXP(-((Таблица1[[#This Row],[Площадь, кв.м]]/200)^2))-1),4)</f>
        <v>1.5577000000000001</v>
      </c>
      <c r="AD120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1" s="21">
        <v>1</v>
      </c>
      <c r="AG120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41629.625999999997</v>
      </c>
      <c r="AH1201" s="34">
        <f>ROUND(Таблица1[[#This Row],[УПКС]]*Таблица1[[#This Row],[Площадь, кв.м]],2)</f>
        <v>2081481.3</v>
      </c>
      <c r="AI1201" s="14">
        <f>Таблица1[[#This Row],[Кадастровая стоимость, руб]]/Таблица1[[#This Row],[Действ. КС]]</f>
        <v>1.2520263580532816</v>
      </c>
      <c r="AJ1201" s="20" t="s">
        <v>3996</v>
      </c>
      <c r="AK1201" s="20" t="s">
        <v>3997</v>
      </c>
      <c r="AL1201" s="20" t="s">
        <v>3998</v>
      </c>
      <c r="AM1201" s="8" t="s">
        <v>3984</v>
      </c>
      <c r="AN1201" s="8" t="s">
        <v>4036</v>
      </c>
      <c r="AO1201" s="46" t="s">
        <v>4013</v>
      </c>
    </row>
    <row r="1202" spans="1:41" x14ac:dyDescent="0.25">
      <c r="A1202" s="1" t="s">
        <v>1220</v>
      </c>
      <c r="B1202" s="1" t="s">
        <v>17</v>
      </c>
      <c r="C1202" s="1" t="s">
        <v>3981</v>
      </c>
      <c r="D1202" s="1" t="s">
        <v>1329</v>
      </c>
      <c r="E1202" s="16">
        <v>204002000000</v>
      </c>
      <c r="F1202" s="16" t="s">
        <v>1005</v>
      </c>
      <c r="G1202" s="8" t="s">
        <v>201</v>
      </c>
      <c r="H1202" s="1">
        <v>2</v>
      </c>
      <c r="I1202" s="1" t="s">
        <v>1351</v>
      </c>
      <c r="J1202" s="1">
        <v>202</v>
      </c>
      <c r="K1202" s="1" t="s">
        <v>1352</v>
      </c>
      <c r="L1202" s="1">
        <v>61001005000</v>
      </c>
      <c r="M1202" s="1" t="s">
        <v>1358</v>
      </c>
      <c r="N1202" s="8">
        <v>2016</v>
      </c>
      <c r="O1202" s="8">
        <v>226.2</v>
      </c>
      <c r="P1202" s="8" t="s">
        <v>4009</v>
      </c>
      <c r="Q120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2" s="8" t="s">
        <v>3928</v>
      </c>
      <c r="S1202" s="8" t="s">
        <v>2525</v>
      </c>
      <c r="T1202" s="8" t="s">
        <v>2469</v>
      </c>
      <c r="U1202" s="1" t="s">
        <v>2602</v>
      </c>
      <c r="V1202" s="1" t="s">
        <v>2602</v>
      </c>
      <c r="W1202" s="8" t="s">
        <v>2675</v>
      </c>
      <c r="X1202" s="19" t="s">
        <v>2707</v>
      </c>
      <c r="AA1202" s="20">
        <v>7521104.7599999998</v>
      </c>
      <c r="AB1202" s="12">
        <f t="shared" si="18"/>
        <v>26725.06</v>
      </c>
      <c r="AC1202" s="17">
        <f>ROUND(1.65586^(2*EXP(-((Таблица1[[#This Row],[Площадь, кв.м]]/200)^2))-1),4)</f>
        <v>0.79959999999999998</v>
      </c>
      <c r="AD120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2" s="21">
        <v>1</v>
      </c>
      <c r="AG120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21369.358</v>
      </c>
      <c r="AH1202" s="34">
        <f>ROUND(Таблица1[[#This Row],[УПКС]]*Таблица1[[#This Row],[Площадь, кв.м]],2)</f>
        <v>4833748.78</v>
      </c>
      <c r="AI1202" s="14">
        <f>Таблица1[[#This Row],[Кадастровая стоимость, руб]]/Таблица1[[#This Row],[Действ. КС]]</f>
        <v>0.64269132451227817</v>
      </c>
      <c r="AJ1202" s="20" t="s">
        <v>3996</v>
      </c>
      <c r="AK1202" s="20" t="s">
        <v>3997</v>
      </c>
      <c r="AL1202" s="20" t="s">
        <v>3998</v>
      </c>
      <c r="AM1202" s="8" t="s">
        <v>3984</v>
      </c>
      <c r="AN1202" s="8" t="s">
        <v>4036</v>
      </c>
      <c r="AO1202" s="46" t="s">
        <v>4013</v>
      </c>
    </row>
    <row r="1203" spans="1:41" x14ac:dyDescent="0.25">
      <c r="A1203" s="1" t="s">
        <v>1176</v>
      </c>
      <c r="B1203" s="1" t="s">
        <v>17</v>
      </c>
      <c r="C1203" s="1" t="s">
        <v>3981</v>
      </c>
      <c r="D1203" s="1" t="s">
        <v>1329</v>
      </c>
      <c r="E1203" s="16">
        <v>204002000000</v>
      </c>
      <c r="F1203" s="16" t="s">
        <v>1005</v>
      </c>
      <c r="G1203" s="8" t="s">
        <v>201</v>
      </c>
      <c r="H1203" s="1">
        <v>2</v>
      </c>
      <c r="I1203" s="1" t="s">
        <v>1351</v>
      </c>
      <c r="J1203" s="1">
        <v>202</v>
      </c>
      <c r="K1203" s="1" t="s">
        <v>1352</v>
      </c>
      <c r="L1203" s="1">
        <v>61001005000</v>
      </c>
      <c r="M1203" s="1" t="s">
        <v>1358</v>
      </c>
      <c r="N1203" s="8">
        <v>2016</v>
      </c>
      <c r="O1203" s="8">
        <v>82.3</v>
      </c>
      <c r="P1203" s="8" t="s">
        <v>4009</v>
      </c>
      <c r="Q120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3" s="8" t="s">
        <v>3928</v>
      </c>
      <c r="S1203" s="8" t="s">
        <v>2481</v>
      </c>
      <c r="T1203" s="8" t="s">
        <v>2469</v>
      </c>
      <c r="U1203" s="1" t="s">
        <v>2602</v>
      </c>
      <c r="V1203" s="1" t="s">
        <v>2602</v>
      </c>
      <c r="W1203" s="8" t="s">
        <v>2675</v>
      </c>
      <c r="X1203" s="19" t="s">
        <v>2854</v>
      </c>
      <c r="AA1203" s="20">
        <v>2736458.54</v>
      </c>
      <c r="AB1203" s="12">
        <f t="shared" si="18"/>
        <v>26725.06</v>
      </c>
      <c r="AC1203" s="17">
        <f>ROUND(1.65586^(2*EXP(-((Таблица1[[#This Row],[Площадь, кв.м]]/200)^2))-1),4)</f>
        <v>1.4151</v>
      </c>
      <c r="AD120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3" s="21">
        <v>1</v>
      </c>
      <c r="AG120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37818.632400000002</v>
      </c>
      <c r="AH1203" s="34">
        <f>ROUND(Таблица1[[#This Row],[УПКС]]*Таблица1[[#This Row],[Площадь, кв.м]],2)</f>
        <v>3112473.45</v>
      </c>
      <c r="AI1203" s="14">
        <f>Таблица1[[#This Row],[Кадастровая стоимость, руб]]/Таблица1[[#This Row],[Действ. КС]]</f>
        <v>1.1374093210270235</v>
      </c>
      <c r="AJ1203" s="20" t="s">
        <v>3996</v>
      </c>
      <c r="AK1203" s="20" t="s">
        <v>3997</v>
      </c>
      <c r="AL1203" s="20" t="s">
        <v>3998</v>
      </c>
      <c r="AM1203" s="8" t="s">
        <v>3984</v>
      </c>
      <c r="AN1203" s="8" t="s">
        <v>4036</v>
      </c>
      <c r="AO1203" s="46" t="s">
        <v>4013</v>
      </c>
    </row>
    <row r="1204" spans="1:41" x14ac:dyDescent="0.25">
      <c r="A1204" s="1" t="s">
        <v>1240</v>
      </c>
      <c r="B1204" s="1" t="s">
        <v>17</v>
      </c>
      <c r="C1204" s="1" t="s">
        <v>3981</v>
      </c>
      <c r="D1204" s="1" t="s">
        <v>1329</v>
      </c>
      <c r="E1204" s="16">
        <v>204002000000</v>
      </c>
      <c r="F1204" s="16" t="s">
        <v>1005</v>
      </c>
      <c r="G1204" s="8" t="s">
        <v>201</v>
      </c>
      <c r="H1204" s="1">
        <v>2</v>
      </c>
      <c r="I1204" s="1" t="s">
        <v>1351</v>
      </c>
      <c r="J1204" s="1">
        <v>202</v>
      </c>
      <c r="K1204" s="1" t="s">
        <v>1352</v>
      </c>
      <c r="L1204" s="1">
        <v>61001002000</v>
      </c>
      <c r="M1204" s="1" t="s">
        <v>1364</v>
      </c>
      <c r="N1204" s="8">
        <v>2017</v>
      </c>
      <c r="O1204" s="8">
        <v>33.6</v>
      </c>
      <c r="P1204" s="8" t="s">
        <v>4009</v>
      </c>
      <c r="Q120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4" s="8" t="s">
        <v>3943</v>
      </c>
      <c r="S1204" s="8" t="s">
        <v>2544</v>
      </c>
      <c r="T1204" s="8" t="s">
        <v>2469</v>
      </c>
      <c r="U1204" s="1" t="s">
        <v>2602</v>
      </c>
      <c r="V1204" s="1" t="s">
        <v>2602</v>
      </c>
      <c r="W1204" s="8" t="s">
        <v>2676</v>
      </c>
      <c r="X1204" s="19" t="s">
        <v>2772</v>
      </c>
      <c r="AA1204" s="20">
        <v>1117193.28</v>
      </c>
      <c r="AB1204" s="12">
        <f t="shared" si="18"/>
        <v>26725.06</v>
      </c>
      <c r="AC1204" s="17">
        <f>ROUND(1.65586^(2*EXP(-((Таблица1[[#This Row],[Площадь, кв.м]]/200)^2))-1),4)</f>
        <v>1.61</v>
      </c>
      <c r="AD120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4" s="21">
        <v>1</v>
      </c>
      <c r="AG120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43027.346599999997</v>
      </c>
      <c r="AH1204" s="34">
        <f>ROUND(Таблица1[[#This Row],[УПКС]]*Таблица1[[#This Row],[Площадь, кв.м]],2)</f>
        <v>1445718.85</v>
      </c>
      <c r="AI1204" s="14">
        <f>Таблица1[[#This Row],[Кадастровая стоимость, руб]]/Таблица1[[#This Row],[Действ. КС]]</f>
        <v>1.2940633244768533</v>
      </c>
      <c r="AJ1204" s="20" t="s">
        <v>3996</v>
      </c>
      <c r="AK1204" s="20" t="s">
        <v>3997</v>
      </c>
      <c r="AL1204" s="20" t="s">
        <v>3998</v>
      </c>
      <c r="AM1204" s="8" t="s">
        <v>3984</v>
      </c>
      <c r="AN1204" s="8" t="s">
        <v>4036</v>
      </c>
      <c r="AO1204" s="46" t="s">
        <v>4013</v>
      </c>
    </row>
    <row r="1205" spans="1:41" x14ac:dyDescent="0.25">
      <c r="A1205" s="1" t="s">
        <v>1252</v>
      </c>
      <c r="B1205" s="1" t="s">
        <v>8</v>
      </c>
      <c r="C1205" s="1" t="s">
        <v>3981</v>
      </c>
      <c r="D1205" s="1" t="s">
        <v>1329</v>
      </c>
      <c r="E1205" s="16">
        <v>204002000000</v>
      </c>
      <c r="F1205" s="16" t="s">
        <v>1005</v>
      </c>
      <c r="G1205" s="8" t="s">
        <v>201</v>
      </c>
      <c r="H1205" s="1">
        <v>2</v>
      </c>
      <c r="I1205" s="1" t="s">
        <v>1351</v>
      </c>
      <c r="J1205" s="1">
        <v>202</v>
      </c>
      <c r="K1205" s="1" t="s">
        <v>1352</v>
      </c>
      <c r="L1205" s="1">
        <v>61001002000</v>
      </c>
      <c r="M1205" s="1" t="s">
        <v>1364</v>
      </c>
      <c r="N1205" s="8">
        <v>2017</v>
      </c>
      <c r="O1205" s="8">
        <v>82.1</v>
      </c>
      <c r="P1205" s="8" t="s">
        <v>4009</v>
      </c>
      <c r="Q120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5" s="8" t="s">
        <v>3928</v>
      </c>
      <c r="S1205" s="8" t="s">
        <v>2556</v>
      </c>
      <c r="T1205" s="8" t="s">
        <v>2469</v>
      </c>
      <c r="U1205" s="1" t="s">
        <v>2602</v>
      </c>
      <c r="V1205" s="1" t="s">
        <v>2602</v>
      </c>
      <c r="W1205" s="8" t="s">
        <v>2681</v>
      </c>
      <c r="X1205" s="19" t="s">
        <v>2885</v>
      </c>
      <c r="AA1205" s="20">
        <v>2729808.58</v>
      </c>
      <c r="AB1205" s="12">
        <f t="shared" si="18"/>
        <v>26725.06</v>
      </c>
      <c r="AC1205" s="17">
        <f>ROUND(1.65586^(2*EXP(-((Таблица1[[#This Row],[Площадь, кв.м]]/200)^2))-1),4)</f>
        <v>1.4160999999999999</v>
      </c>
      <c r="AD120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5" s="21">
        <v>1</v>
      </c>
      <c r="AG120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37845.357499999998</v>
      </c>
      <c r="AH1205" s="34">
        <f>ROUND(Таблица1[[#This Row],[УПКС]]*Таблица1[[#This Row],[Площадь, кв.м]],2)</f>
        <v>3107103.85</v>
      </c>
      <c r="AI1205" s="14">
        <f>Таблица1[[#This Row],[Кадастровая стоимость, руб]]/Таблица1[[#This Row],[Действ. КС]]</f>
        <v>1.1382130867212674</v>
      </c>
      <c r="AJ1205" s="20" t="s">
        <v>3996</v>
      </c>
      <c r="AK1205" s="20" t="s">
        <v>3997</v>
      </c>
      <c r="AL1205" s="20" t="s">
        <v>3998</v>
      </c>
      <c r="AM1205" s="8" t="s">
        <v>3984</v>
      </c>
      <c r="AN1205" s="8" t="s">
        <v>4036</v>
      </c>
      <c r="AO1205" s="46" t="s">
        <v>4013</v>
      </c>
    </row>
    <row r="1206" spans="1:41" x14ac:dyDescent="0.25">
      <c r="A1206" s="1" t="s">
        <v>1184</v>
      </c>
      <c r="B1206" s="1" t="s">
        <v>8</v>
      </c>
      <c r="C1206" s="1" t="s">
        <v>3981</v>
      </c>
      <c r="D1206" s="1" t="s">
        <v>1329</v>
      </c>
      <c r="E1206" s="16">
        <v>204002000000</v>
      </c>
      <c r="F1206" s="16" t="s">
        <v>1005</v>
      </c>
      <c r="G1206" s="8" t="s">
        <v>201</v>
      </c>
      <c r="H1206" s="1">
        <v>2</v>
      </c>
      <c r="I1206" s="1" t="s">
        <v>1351</v>
      </c>
      <c r="J1206" s="1">
        <v>202</v>
      </c>
      <c r="K1206" s="1" t="s">
        <v>1352</v>
      </c>
      <c r="L1206" s="1">
        <v>61001005000</v>
      </c>
      <c r="M1206" s="1" t="s">
        <v>1358</v>
      </c>
      <c r="N1206" s="8">
        <v>2017</v>
      </c>
      <c r="O1206" s="8">
        <v>122.7</v>
      </c>
      <c r="P1206" s="8" t="s">
        <v>4009</v>
      </c>
      <c r="Q120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6" s="8" t="s">
        <v>3928</v>
      </c>
      <c r="S1206" s="8" t="s">
        <v>2489</v>
      </c>
      <c r="T1206" s="8" t="s">
        <v>2469</v>
      </c>
      <c r="U1206" s="1" t="s">
        <v>2602</v>
      </c>
      <c r="V1206" s="1" t="s">
        <v>2602</v>
      </c>
      <c r="W1206" s="8" t="s">
        <v>2681</v>
      </c>
      <c r="X1206" s="19" t="s">
        <v>2746</v>
      </c>
      <c r="AA1206" s="20">
        <v>4079750.46</v>
      </c>
      <c r="AB1206" s="12">
        <f t="shared" si="18"/>
        <v>26725.06</v>
      </c>
      <c r="AC1206" s="17">
        <f>ROUND(1.65586^(2*EXP(-((Таблица1[[#This Row],[Площадь, кв.м]]/200)^2))-1),4)</f>
        <v>1.2068000000000001</v>
      </c>
      <c r="AD120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6" s="21">
        <v>1</v>
      </c>
      <c r="AG120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32251.8024</v>
      </c>
      <c r="AH1206" s="34">
        <f>ROUND(Таблица1[[#This Row],[УПКС]]*Таблица1[[#This Row],[Площадь, кв.м]],2)</f>
        <v>3957296.15</v>
      </c>
      <c r="AI1206" s="14">
        <f>Таблица1[[#This Row],[Кадастровая стоимость, руб]]/Таблица1[[#This Row],[Действ. КС]]</f>
        <v>0.96998485294612846</v>
      </c>
      <c r="AJ1206" s="20" t="s">
        <v>3996</v>
      </c>
      <c r="AK1206" s="20" t="s">
        <v>3997</v>
      </c>
      <c r="AL1206" s="20" t="s">
        <v>3998</v>
      </c>
      <c r="AM1206" s="8" t="s">
        <v>3984</v>
      </c>
      <c r="AN1206" s="8" t="s">
        <v>4036</v>
      </c>
      <c r="AO1206" s="46" t="s">
        <v>4013</v>
      </c>
    </row>
    <row r="1207" spans="1:41" x14ac:dyDescent="0.25">
      <c r="A1207" s="1" t="s">
        <v>1190</v>
      </c>
      <c r="B1207" s="1" t="s">
        <v>17</v>
      </c>
      <c r="C1207" s="1" t="s">
        <v>3981</v>
      </c>
      <c r="D1207" s="1" t="s">
        <v>1329</v>
      </c>
      <c r="E1207" s="16">
        <v>204002000000</v>
      </c>
      <c r="F1207" s="16" t="s">
        <v>1005</v>
      </c>
      <c r="G1207" s="8" t="s">
        <v>201</v>
      </c>
      <c r="H1207" s="1">
        <v>2</v>
      </c>
      <c r="I1207" s="1" t="s">
        <v>1351</v>
      </c>
      <c r="J1207" s="1">
        <v>202</v>
      </c>
      <c r="K1207" s="1" t="s">
        <v>1352</v>
      </c>
      <c r="L1207" s="1">
        <v>61001005000</v>
      </c>
      <c r="M1207" s="1" t="s">
        <v>1358</v>
      </c>
      <c r="N1207" s="8">
        <v>2017</v>
      </c>
      <c r="O1207" s="8">
        <v>147.4</v>
      </c>
      <c r="P1207" s="8" t="s">
        <v>4009</v>
      </c>
      <c r="Q120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7" s="8" t="s">
        <v>3928</v>
      </c>
      <c r="S1207" s="8" t="s">
        <v>2495</v>
      </c>
      <c r="T1207" s="8" t="s">
        <v>2469</v>
      </c>
      <c r="U1207" s="1" t="s">
        <v>2602</v>
      </c>
      <c r="V1207" s="1" t="s">
        <v>2602</v>
      </c>
      <c r="W1207" s="8" t="s">
        <v>2681</v>
      </c>
      <c r="X1207" s="19" t="s">
        <v>2865</v>
      </c>
      <c r="AA1207" s="20">
        <v>4901020.5199999996</v>
      </c>
      <c r="AB1207" s="12">
        <f t="shared" si="18"/>
        <v>26725.06</v>
      </c>
      <c r="AC1207" s="17">
        <f>ROUND(1.65586^(2*EXP(-((Таблица1[[#This Row],[Площадь, кв.м]]/200)^2))-1),4)</f>
        <v>1.085</v>
      </c>
      <c r="AD120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7" s="21">
        <v>1</v>
      </c>
      <c r="AG120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28996.6901</v>
      </c>
      <c r="AH1207" s="34">
        <f>ROUND(Таблица1[[#This Row],[УПКС]]*Таблица1[[#This Row],[Площадь, кв.м]],2)</f>
        <v>4274112.12</v>
      </c>
      <c r="AI1207" s="14">
        <f>Таблица1[[#This Row],[Кадастровая стоимость, руб]]/Таблица1[[#This Row],[Действ. КС]]</f>
        <v>0.87208615074315188</v>
      </c>
      <c r="AJ1207" s="20" t="s">
        <v>3996</v>
      </c>
      <c r="AK1207" s="20" t="s">
        <v>3997</v>
      </c>
      <c r="AL1207" s="20" t="s">
        <v>3998</v>
      </c>
      <c r="AM1207" s="8" t="s">
        <v>3984</v>
      </c>
      <c r="AN1207" s="8" t="s">
        <v>4036</v>
      </c>
      <c r="AO1207" s="46" t="s">
        <v>4013</v>
      </c>
    </row>
    <row r="1208" spans="1:41" x14ac:dyDescent="0.25">
      <c r="A1208" s="1" t="s">
        <v>1218</v>
      </c>
      <c r="B1208" s="1" t="s">
        <v>8</v>
      </c>
      <c r="C1208" s="1" t="s">
        <v>3981</v>
      </c>
      <c r="D1208" s="1" t="s">
        <v>1329</v>
      </c>
      <c r="E1208" s="16">
        <v>204002000000</v>
      </c>
      <c r="F1208" s="16" t="s">
        <v>1005</v>
      </c>
      <c r="G1208" s="8" t="s">
        <v>201</v>
      </c>
      <c r="H1208" s="1">
        <v>2</v>
      </c>
      <c r="I1208" s="1" t="s">
        <v>1351</v>
      </c>
      <c r="J1208" s="1">
        <v>202</v>
      </c>
      <c r="K1208" s="1" t="s">
        <v>1352</v>
      </c>
      <c r="L1208" s="1">
        <v>61001005000</v>
      </c>
      <c r="M1208" s="1" t="s">
        <v>1358</v>
      </c>
      <c r="N1208" s="8">
        <v>2017</v>
      </c>
      <c r="O1208" s="8">
        <v>225.5</v>
      </c>
      <c r="P1208" s="8" t="s">
        <v>4009</v>
      </c>
      <c r="Q120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8" s="8" t="s">
        <v>3928</v>
      </c>
      <c r="S1208" s="8" t="s">
        <v>2523</v>
      </c>
      <c r="T1208" s="8" t="s">
        <v>2469</v>
      </c>
      <c r="U1208" s="1" t="s">
        <v>2602</v>
      </c>
      <c r="V1208" s="1" t="s">
        <v>2602</v>
      </c>
      <c r="W1208" s="8" t="s">
        <v>2681</v>
      </c>
      <c r="X1208" s="19" t="s">
        <v>2932</v>
      </c>
      <c r="AA1208" s="20">
        <v>7497829.9000000004</v>
      </c>
      <c r="AB1208" s="12">
        <f t="shared" si="18"/>
        <v>26725.06</v>
      </c>
      <c r="AC1208" s="17">
        <f>ROUND(1.65586^(2*EXP(-((Таблица1[[#This Row],[Площадь, кв.м]]/200)^2))-1),4)</f>
        <v>0.8014</v>
      </c>
      <c r="AD120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8" s="21">
        <v>1</v>
      </c>
      <c r="AG120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21417.463100000001</v>
      </c>
      <c r="AH1208" s="34">
        <f>ROUND(Таблица1[[#This Row],[УПКС]]*Таблица1[[#This Row],[Площадь, кв.м]],2)</f>
        <v>4829637.93</v>
      </c>
      <c r="AI1208" s="14">
        <f>Таблица1[[#This Row],[Кадастровая стоимость, руб]]/Таблица1[[#This Row],[Действ. КС]]</f>
        <v>0.64413810321303766</v>
      </c>
      <c r="AJ1208" s="20" t="s">
        <v>3996</v>
      </c>
      <c r="AK1208" s="20" t="s">
        <v>3997</v>
      </c>
      <c r="AL1208" s="20" t="s">
        <v>3998</v>
      </c>
      <c r="AM1208" s="8" t="s">
        <v>3984</v>
      </c>
      <c r="AN1208" s="8" t="s">
        <v>4036</v>
      </c>
      <c r="AO1208" s="46" t="s">
        <v>4013</v>
      </c>
    </row>
    <row r="1209" spans="1:41" x14ac:dyDescent="0.25">
      <c r="A1209" s="1" t="s">
        <v>1168</v>
      </c>
      <c r="B1209" s="1" t="s">
        <v>17</v>
      </c>
      <c r="C1209" s="1" t="s">
        <v>3981</v>
      </c>
      <c r="D1209" s="1" t="s">
        <v>1329</v>
      </c>
      <c r="E1209" s="16">
        <v>204002000000</v>
      </c>
      <c r="F1209" s="16" t="s">
        <v>1005</v>
      </c>
      <c r="G1209" s="8" t="s">
        <v>201</v>
      </c>
      <c r="H1209" s="1">
        <v>2</v>
      </c>
      <c r="I1209" s="1" t="s">
        <v>1351</v>
      </c>
      <c r="J1209" s="1">
        <v>202</v>
      </c>
      <c r="K1209" s="1" t="s">
        <v>1352</v>
      </c>
      <c r="L1209" s="1">
        <v>61001005000</v>
      </c>
      <c r="M1209" s="1" t="s">
        <v>1358</v>
      </c>
      <c r="N1209" s="8">
        <v>2017</v>
      </c>
      <c r="O1209" s="8">
        <v>11.8</v>
      </c>
      <c r="P1209" s="8" t="s">
        <v>4009</v>
      </c>
      <c r="Q120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09" s="8" t="s">
        <v>3928</v>
      </c>
      <c r="S1209" s="8" t="s">
        <v>2473</v>
      </c>
      <c r="T1209" s="8" t="s">
        <v>2469</v>
      </c>
      <c r="U1209" s="1" t="s">
        <v>2602</v>
      </c>
      <c r="V1209" s="1" t="s">
        <v>2602</v>
      </c>
      <c r="W1209" s="8" t="s">
        <v>2675</v>
      </c>
      <c r="X1209" s="19"/>
      <c r="AA1209" s="20">
        <v>392347.64</v>
      </c>
      <c r="AB1209" s="12">
        <f t="shared" si="18"/>
        <v>26725.06</v>
      </c>
      <c r="AC1209" s="17">
        <f>ROUND(1.65586^(2*EXP(-((Таблица1[[#This Row],[Площадь, кв.м]]/200)^2))-1),4)</f>
        <v>1.6500999999999999</v>
      </c>
      <c r="AD120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0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09" s="21">
        <v>1</v>
      </c>
      <c r="AG120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44099.021500000003</v>
      </c>
      <c r="AH1209" s="34">
        <f>ROUND(Таблица1[[#This Row],[УПКС]]*Таблица1[[#This Row],[Площадь, кв.м]],2)</f>
        <v>520368.45</v>
      </c>
      <c r="AI1209" s="14">
        <f>Таблица1[[#This Row],[Кадастровая стоимость, руб]]/Таблица1[[#This Row],[Действ. КС]]</f>
        <v>1.3262943291821507</v>
      </c>
      <c r="AJ1209" s="20" t="s">
        <v>3996</v>
      </c>
      <c r="AK1209" s="20" t="s">
        <v>3997</v>
      </c>
      <c r="AL1209" s="20" t="s">
        <v>3998</v>
      </c>
      <c r="AM1209" s="8" t="s">
        <v>3984</v>
      </c>
      <c r="AN1209" s="8" t="s">
        <v>4036</v>
      </c>
      <c r="AO1209" s="46" t="s">
        <v>4013</v>
      </c>
    </row>
    <row r="1210" spans="1:41" x14ac:dyDescent="0.25">
      <c r="A1210" s="1" t="s">
        <v>1255</v>
      </c>
      <c r="B1210" s="1" t="s">
        <v>17</v>
      </c>
      <c r="C1210" s="1" t="s">
        <v>3981</v>
      </c>
      <c r="D1210" s="1" t="s">
        <v>1329</v>
      </c>
      <c r="E1210" s="16">
        <v>204002000000</v>
      </c>
      <c r="F1210" s="16" t="s">
        <v>1005</v>
      </c>
      <c r="G1210" s="8" t="s">
        <v>201</v>
      </c>
      <c r="H1210" s="1">
        <v>2</v>
      </c>
      <c r="I1210" s="1" t="s">
        <v>1351</v>
      </c>
      <c r="J1210" s="1">
        <v>202</v>
      </c>
      <c r="K1210" s="1" t="s">
        <v>1352</v>
      </c>
      <c r="L1210" s="1">
        <v>61001002000</v>
      </c>
      <c r="M1210" s="1" t="s">
        <v>1364</v>
      </c>
      <c r="N1210" s="8">
        <v>2017</v>
      </c>
      <c r="O1210" s="8">
        <v>93.5</v>
      </c>
      <c r="P1210" s="8" t="s">
        <v>4009</v>
      </c>
      <c r="Q121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0" s="8" t="s">
        <v>3928</v>
      </c>
      <c r="S1210" s="8" t="s">
        <v>2559</v>
      </c>
      <c r="T1210" s="8" t="s">
        <v>2469</v>
      </c>
      <c r="U1210" s="1" t="s">
        <v>2602</v>
      </c>
      <c r="V1210" s="1" t="s">
        <v>2602</v>
      </c>
      <c r="W1210" s="8" t="s">
        <v>2681</v>
      </c>
      <c r="X1210" s="19" t="s">
        <v>2739</v>
      </c>
      <c r="AA1210" s="20">
        <v>3108856.3</v>
      </c>
      <c r="AB1210" s="12">
        <f t="shared" si="18"/>
        <v>26725.06</v>
      </c>
      <c r="AC1210" s="17">
        <f>ROUND(1.65586^(2*EXP(-((Таблица1[[#This Row],[Площадь, кв.м]]/200)^2))-1),4)</f>
        <v>1.3584000000000001</v>
      </c>
      <c r="AD121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0" s="21">
        <v>1</v>
      </c>
      <c r="AG121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36303.321499999998</v>
      </c>
      <c r="AH1210" s="34">
        <f>ROUND(Таблица1[[#This Row],[УПКС]]*Таблица1[[#This Row],[Площадь, кв.м]],2)</f>
        <v>3394360.56</v>
      </c>
      <c r="AI1210" s="14">
        <f>Таблица1[[#This Row],[Кадастровая стоимость, руб]]/Таблица1[[#This Row],[Действ. КС]]</f>
        <v>1.0918357853979936</v>
      </c>
      <c r="AJ1210" s="20" t="s">
        <v>3996</v>
      </c>
      <c r="AK1210" s="20" t="s">
        <v>3997</v>
      </c>
      <c r="AL1210" s="20" t="s">
        <v>3998</v>
      </c>
      <c r="AM1210" s="8" t="s">
        <v>3984</v>
      </c>
      <c r="AN1210" s="8" t="s">
        <v>4036</v>
      </c>
      <c r="AO1210" s="46" t="s">
        <v>4013</v>
      </c>
    </row>
    <row r="1211" spans="1:41" x14ac:dyDescent="0.25">
      <c r="A1211" s="1" t="s">
        <v>1200</v>
      </c>
      <c r="B1211" s="1" t="s">
        <v>17</v>
      </c>
      <c r="C1211" s="1" t="s">
        <v>3981</v>
      </c>
      <c r="D1211" s="1" t="s">
        <v>1329</v>
      </c>
      <c r="E1211" s="16">
        <v>204002000000</v>
      </c>
      <c r="F1211" s="16" t="s">
        <v>1005</v>
      </c>
      <c r="G1211" s="8" t="s">
        <v>201</v>
      </c>
      <c r="H1211" s="1">
        <v>2</v>
      </c>
      <c r="I1211" s="1" t="s">
        <v>1351</v>
      </c>
      <c r="J1211" s="1">
        <v>202</v>
      </c>
      <c r="K1211" s="1" t="s">
        <v>1352</v>
      </c>
      <c r="L1211" s="1">
        <v>61001006002</v>
      </c>
      <c r="M1211" s="1" t="s">
        <v>1360</v>
      </c>
      <c r="N1211" s="8">
        <v>2018</v>
      </c>
      <c r="O1211" s="8">
        <v>171.9</v>
      </c>
      <c r="P1211" s="8" t="s">
        <v>4009</v>
      </c>
      <c r="Q121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1" s="8" t="s">
        <v>3928</v>
      </c>
      <c r="S1211" s="8" t="s">
        <v>2505</v>
      </c>
      <c r="T1211" s="8" t="s">
        <v>2469</v>
      </c>
      <c r="U1211" s="1" t="s">
        <v>2602</v>
      </c>
      <c r="V1211" s="1" t="s">
        <v>2602</v>
      </c>
      <c r="W1211" s="8" t="s">
        <v>2675</v>
      </c>
      <c r="X1211" s="19" t="s">
        <v>2831</v>
      </c>
      <c r="AA1211" s="20">
        <v>5715640.6200000001</v>
      </c>
      <c r="AB1211" s="12">
        <f t="shared" si="18"/>
        <v>26725.06</v>
      </c>
      <c r="AC1211" s="17">
        <f>ROUND(1.65586^(2*EXP(-((Таблица1[[#This Row],[Площадь, кв.м]]/200)^2))-1),4)</f>
        <v>0.9778</v>
      </c>
      <c r="AD121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1" s="21">
        <v>1</v>
      </c>
      <c r="AG121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26131.7637</v>
      </c>
      <c r="AH1211" s="34">
        <f>ROUND(Таблица1[[#This Row],[УПКС]]*Таблица1[[#This Row],[Площадь, кв.м]],2)</f>
        <v>4492050.18</v>
      </c>
      <c r="AI1211" s="14">
        <f>Таблица1[[#This Row],[Кадастровая стоимость, руб]]/Таблица1[[#This Row],[Действ. КС]]</f>
        <v>0.78592243261088723</v>
      </c>
      <c r="AJ1211" s="20" t="s">
        <v>3996</v>
      </c>
      <c r="AK1211" s="20" t="s">
        <v>3997</v>
      </c>
      <c r="AL1211" s="20" t="s">
        <v>3998</v>
      </c>
      <c r="AM1211" s="8" t="s">
        <v>3984</v>
      </c>
      <c r="AN1211" s="8" t="s">
        <v>4036</v>
      </c>
      <c r="AO1211" s="46" t="s">
        <v>4013</v>
      </c>
    </row>
    <row r="1212" spans="1:41" x14ac:dyDescent="0.25">
      <c r="A1212" s="1" t="s">
        <v>1217</v>
      </c>
      <c r="B1212" s="1" t="s">
        <v>19</v>
      </c>
      <c r="C1212" s="1" t="s">
        <v>3981</v>
      </c>
      <c r="D1212" s="1" t="s">
        <v>1330</v>
      </c>
      <c r="E1212" s="16">
        <v>204002000000</v>
      </c>
      <c r="F1212" s="16" t="s">
        <v>1005</v>
      </c>
      <c r="G1212" s="8" t="s">
        <v>201</v>
      </c>
      <c r="H1212" s="1">
        <v>2</v>
      </c>
      <c r="I1212" s="1" t="s">
        <v>1351</v>
      </c>
      <c r="J1212" s="1">
        <v>202</v>
      </c>
      <c r="K1212" s="1" t="s">
        <v>1352</v>
      </c>
      <c r="L1212" s="1">
        <v>61001003000</v>
      </c>
      <c r="M1212" s="1" t="s">
        <v>1359</v>
      </c>
      <c r="N1212" s="8">
        <v>2014</v>
      </c>
      <c r="O1212" s="8">
        <v>225</v>
      </c>
      <c r="P1212" s="8" t="s">
        <v>4009</v>
      </c>
      <c r="Q121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2" s="8" t="s">
        <v>3975</v>
      </c>
      <c r="S1212" s="8" t="s">
        <v>2522</v>
      </c>
      <c r="T1212" s="8" t="s">
        <v>2469</v>
      </c>
      <c r="U1212" s="1" t="s">
        <v>2602</v>
      </c>
      <c r="V1212" s="1" t="s">
        <v>2602</v>
      </c>
      <c r="W1212" s="8" t="s">
        <v>2678</v>
      </c>
      <c r="X1212" s="19" t="s">
        <v>2738</v>
      </c>
      <c r="AA1212" s="20">
        <v>1093893.75</v>
      </c>
      <c r="AB1212" s="12">
        <f t="shared" si="18"/>
        <v>26725.06</v>
      </c>
      <c r="AC1212" s="17">
        <f>ROUND(1.65586^(2*EXP(-((Таблица1[[#This Row],[Площадь, кв.м]]/200)^2))-1),4)</f>
        <v>0.80269999999999997</v>
      </c>
      <c r="AD121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2" s="21">
        <v>1</v>
      </c>
      <c r="AG121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21452.205699999999</v>
      </c>
      <c r="AH1212" s="34">
        <f>ROUND(Таблица1[[#This Row],[УПКС]]*Таблица1[[#This Row],[Площадь, кв.м]],2)</f>
        <v>4826746.28</v>
      </c>
      <c r="AI1212" s="14">
        <f>Таблица1[[#This Row],[Кадастровая стоимость, руб]]/Таблица1[[#This Row],[Действ. КС]]</f>
        <v>4.4124452489101431</v>
      </c>
      <c r="AJ1212" s="20" t="s">
        <v>3996</v>
      </c>
      <c r="AK1212" s="20" t="s">
        <v>3997</v>
      </c>
      <c r="AL1212" s="20" t="s">
        <v>3998</v>
      </c>
      <c r="AM1212" s="8" t="s">
        <v>3984</v>
      </c>
      <c r="AN1212" s="8" t="s">
        <v>4036</v>
      </c>
      <c r="AO1212" s="46" t="s">
        <v>4013</v>
      </c>
    </row>
    <row r="1213" spans="1:41" x14ac:dyDescent="0.25">
      <c r="A1213" s="1" t="s">
        <v>1199</v>
      </c>
      <c r="B1213" s="1" t="s">
        <v>17</v>
      </c>
      <c r="C1213" s="1" t="s">
        <v>3981</v>
      </c>
      <c r="D1213" s="1" t="s">
        <v>1330</v>
      </c>
      <c r="E1213" s="16">
        <v>204002000000</v>
      </c>
      <c r="F1213" s="16" t="s">
        <v>1005</v>
      </c>
      <c r="G1213" s="8" t="s">
        <v>201</v>
      </c>
      <c r="H1213" s="1">
        <v>2</v>
      </c>
      <c r="I1213" s="1" t="s">
        <v>1351</v>
      </c>
      <c r="J1213" s="1">
        <v>202</v>
      </c>
      <c r="K1213" s="1" t="s">
        <v>1352</v>
      </c>
      <c r="L1213" s="1">
        <v>61001005000</v>
      </c>
      <c r="M1213" s="1" t="s">
        <v>1358</v>
      </c>
      <c r="N1213" s="8">
        <v>2015</v>
      </c>
      <c r="O1213" s="8">
        <v>169.6</v>
      </c>
      <c r="P1213" s="8" t="s">
        <v>4009</v>
      </c>
      <c r="Q121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3" s="8" t="s">
        <v>3937</v>
      </c>
      <c r="S1213" s="8" t="s">
        <v>2504</v>
      </c>
      <c r="T1213" s="8" t="s">
        <v>2469</v>
      </c>
      <c r="U1213" s="1" t="s">
        <v>2602</v>
      </c>
      <c r="V1213" s="1" t="s">
        <v>2602</v>
      </c>
      <c r="W1213" s="8" t="s">
        <v>2677</v>
      </c>
      <c r="X1213" s="19" t="s">
        <v>2706</v>
      </c>
      <c r="AA1213" s="20">
        <v>824552.8</v>
      </c>
      <c r="AB1213" s="12">
        <f t="shared" si="18"/>
        <v>26725.06</v>
      </c>
      <c r="AC1213" s="17">
        <f>ROUND(1.65586^(2*EXP(-((Таблица1[[#This Row],[Площадь, кв.м]]/200)^2))-1),4)</f>
        <v>0.98719999999999997</v>
      </c>
      <c r="AD121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3" s="21">
        <v>1</v>
      </c>
      <c r="AG121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26382.979200000002</v>
      </c>
      <c r="AH1213" s="34">
        <f>ROUND(Таблица1[[#This Row],[УПКС]]*Таблица1[[#This Row],[Площадь, кв.м]],2)</f>
        <v>4474553.2699999996</v>
      </c>
      <c r="AI1213" s="14">
        <f>Таблица1[[#This Row],[Кадастровая стоимость, руб]]/Таблица1[[#This Row],[Действ. КС]]</f>
        <v>5.4266425024570886</v>
      </c>
      <c r="AJ1213" s="20" t="s">
        <v>3996</v>
      </c>
      <c r="AK1213" s="20" t="s">
        <v>3997</v>
      </c>
      <c r="AL1213" s="20" t="s">
        <v>3998</v>
      </c>
      <c r="AM1213" s="8" t="s">
        <v>3984</v>
      </c>
      <c r="AN1213" s="8" t="s">
        <v>4036</v>
      </c>
      <c r="AO1213" s="46" t="s">
        <v>4013</v>
      </c>
    </row>
    <row r="1214" spans="1:41" x14ac:dyDescent="0.25">
      <c r="A1214" s="1" t="s">
        <v>1232</v>
      </c>
      <c r="B1214" s="1" t="s">
        <v>17</v>
      </c>
      <c r="C1214" s="1" t="s">
        <v>3981</v>
      </c>
      <c r="D1214" s="1" t="s">
        <v>1330</v>
      </c>
      <c r="E1214" s="16">
        <v>204002000000</v>
      </c>
      <c r="F1214" s="16" t="s">
        <v>1005</v>
      </c>
      <c r="G1214" s="8" t="s">
        <v>201</v>
      </c>
      <c r="H1214" s="1">
        <v>2</v>
      </c>
      <c r="I1214" s="1" t="s">
        <v>1351</v>
      </c>
      <c r="J1214" s="1">
        <v>202</v>
      </c>
      <c r="K1214" s="1" t="s">
        <v>1352</v>
      </c>
      <c r="L1214" s="1">
        <v>61001005000</v>
      </c>
      <c r="M1214" s="1" t="s">
        <v>1358</v>
      </c>
      <c r="N1214" s="8">
        <v>2015</v>
      </c>
      <c r="O1214" s="8">
        <v>397.6</v>
      </c>
      <c r="P1214" s="8" t="s">
        <v>4009</v>
      </c>
      <c r="Q121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4" s="8" t="s">
        <v>3937</v>
      </c>
      <c r="S1214" s="8" t="s">
        <v>2537</v>
      </c>
      <c r="T1214" s="8" t="s">
        <v>2469</v>
      </c>
      <c r="U1214" s="1" t="s">
        <v>2602</v>
      </c>
      <c r="V1214" s="1" t="s">
        <v>2602</v>
      </c>
      <c r="W1214" s="8" t="s">
        <v>2677</v>
      </c>
      <c r="X1214" s="19" t="s">
        <v>2855</v>
      </c>
      <c r="AA1214" s="20">
        <v>1933031.8</v>
      </c>
      <c r="AB1214" s="12">
        <f t="shared" si="18"/>
        <v>26725.06</v>
      </c>
      <c r="AC1214" s="17">
        <f>ROUND(1.65586^(2*EXP(-((Таблица1[[#This Row],[Площадь, кв.м]]/200)^2))-1),4)</f>
        <v>0.61570000000000003</v>
      </c>
      <c r="AD121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4" s="21">
        <v>1</v>
      </c>
      <c r="AG121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16454.6194</v>
      </c>
      <c r="AH1214" s="34">
        <f>ROUND(Таблица1[[#This Row],[УПКС]]*Таблица1[[#This Row],[Площадь, кв.м]],2)</f>
        <v>6542356.6699999999</v>
      </c>
      <c r="AI1214" s="14">
        <f>Таблица1[[#This Row],[Кадастровая стоимость, руб]]/Таблица1[[#This Row],[Действ. КС]]</f>
        <v>3.3845054540747852</v>
      </c>
      <c r="AJ1214" s="20" t="s">
        <v>3996</v>
      </c>
      <c r="AK1214" s="20" t="s">
        <v>3997</v>
      </c>
      <c r="AL1214" s="20" t="s">
        <v>3998</v>
      </c>
      <c r="AM1214" s="8" t="s">
        <v>3984</v>
      </c>
      <c r="AN1214" s="8" t="s">
        <v>4036</v>
      </c>
      <c r="AO1214" s="46" t="s">
        <v>4013</v>
      </c>
    </row>
    <row r="1215" spans="1:41" x14ac:dyDescent="0.25">
      <c r="A1215" s="1" t="s">
        <v>1239</v>
      </c>
      <c r="B1215" s="1" t="s">
        <v>17</v>
      </c>
      <c r="C1215" s="1" t="s">
        <v>3981</v>
      </c>
      <c r="D1215" s="1" t="s">
        <v>1330</v>
      </c>
      <c r="E1215" s="16">
        <v>204002000000</v>
      </c>
      <c r="F1215" s="16" t="s">
        <v>1005</v>
      </c>
      <c r="G1215" s="8" t="s">
        <v>201</v>
      </c>
      <c r="H1215" s="1">
        <v>2</v>
      </c>
      <c r="I1215" s="1" t="s">
        <v>1351</v>
      </c>
      <c r="J1215" s="1">
        <v>202</v>
      </c>
      <c r="K1215" s="1" t="s">
        <v>1352</v>
      </c>
      <c r="L1215" s="1">
        <v>61001002000</v>
      </c>
      <c r="M1215" s="1" t="s">
        <v>1364</v>
      </c>
      <c r="N1215" s="8">
        <v>2016</v>
      </c>
      <c r="O1215" s="8">
        <v>32.9</v>
      </c>
      <c r="P1215" s="8" t="s">
        <v>4009</v>
      </c>
      <c r="Q121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5" s="8" t="s">
        <v>3975</v>
      </c>
      <c r="S1215" s="8" t="s">
        <v>2543</v>
      </c>
      <c r="T1215" s="8" t="s">
        <v>2469</v>
      </c>
      <c r="U1215" s="1" t="s">
        <v>2602</v>
      </c>
      <c r="V1215" s="1" t="s">
        <v>2602</v>
      </c>
      <c r="W1215" s="8" t="s">
        <v>2678</v>
      </c>
      <c r="X1215" s="19" t="s">
        <v>2747</v>
      </c>
      <c r="AA1215" s="20">
        <v>159951.57999999999</v>
      </c>
      <c r="AB1215" s="12">
        <f t="shared" si="18"/>
        <v>26725.06</v>
      </c>
      <c r="AC1215" s="17">
        <f>ROUND(1.65586^(2*EXP(-((Таблица1[[#This Row],[Площадь, кв.м]]/200)^2))-1),4)</f>
        <v>1.6119000000000001</v>
      </c>
      <c r="AD121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5" s="21">
        <v>1</v>
      </c>
      <c r="AG121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43078.124199999998</v>
      </c>
      <c r="AH1215" s="34">
        <f>ROUND(Таблица1[[#This Row],[УПКС]]*Таблица1[[#This Row],[Площадь, кв.м]],2)</f>
        <v>1417270.29</v>
      </c>
      <c r="AI1215" s="14">
        <f>Таблица1[[#This Row],[Кадастровая стоимость, руб]]/Таблица1[[#This Row],[Действ. КС]]</f>
        <v>8.8606207578568466</v>
      </c>
      <c r="AJ1215" s="20" t="s">
        <v>3996</v>
      </c>
      <c r="AK1215" s="20" t="s">
        <v>3997</v>
      </c>
      <c r="AL1215" s="20" t="s">
        <v>3998</v>
      </c>
      <c r="AM1215" s="8" t="s">
        <v>3984</v>
      </c>
      <c r="AN1215" s="8" t="s">
        <v>4036</v>
      </c>
      <c r="AO1215" s="46" t="s">
        <v>4013</v>
      </c>
    </row>
    <row r="1216" spans="1:41" x14ac:dyDescent="0.25">
      <c r="A1216" s="1" t="s">
        <v>1211</v>
      </c>
      <c r="B1216" s="1" t="s">
        <v>8</v>
      </c>
      <c r="C1216" s="1" t="s">
        <v>3981</v>
      </c>
      <c r="D1216" s="1" t="s">
        <v>1330</v>
      </c>
      <c r="E1216" s="16">
        <v>204002000000</v>
      </c>
      <c r="F1216" s="16" t="s">
        <v>1005</v>
      </c>
      <c r="G1216" s="8" t="s">
        <v>201</v>
      </c>
      <c r="H1216" s="1">
        <v>2</v>
      </c>
      <c r="I1216" s="1" t="s">
        <v>1351</v>
      </c>
      <c r="J1216" s="1">
        <v>202</v>
      </c>
      <c r="K1216" s="1" t="s">
        <v>1352</v>
      </c>
      <c r="L1216" s="1">
        <v>61001005000</v>
      </c>
      <c r="M1216" s="1" t="s">
        <v>1358</v>
      </c>
      <c r="N1216" s="8">
        <v>2014</v>
      </c>
      <c r="O1216" s="8">
        <v>208.7</v>
      </c>
      <c r="P1216" s="8" t="s">
        <v>4009</v>
      </c>
      <c r="Q121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6" s="8" t="s">
        <v>3937</v>
      </c>
      <c r="S1216" s="8" t="s">
        <v>2516</v>
      </c>
      <c r="T1216" s="8" t="s">
        <v>2469</v>
      </c>
      <c r="U1216" s="1" t="s">
        <v>2602</v>
      </c>
      <c r="V1216" s="1" t="s">
        <v>2602</v>
      </c>
      <c r="W1216" s="8" t="s">
        <v>2677</v>
      </c>
      <c r="X1216" s="19" t="s">
        <v>2869</v>
      </c>
      <c r="AA1216" s="20">
        <v>1014647.23</v>
      </c>
      <c r="AB1216" s="12">
        <f t="shared" si="18"/>
        <v>26725.06</v>
      </c>
      <c r="AC1216" s="17">
        <f>ROUND(1.65586^(2*EXP(-((Таблица1[[#This Row],[Площадь, кв.м]]/200)^2))-1),4)</f>
        <v>0.84799999999999998</v>
      </c>
      <c r="AD121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6" s="21">
        <v>1</v>
      </c>
      <c r="AG121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22662.850900000001</v>
      </c>
      <c r="AH1216" s="34">
        <f>ROUND(Таблица1[[#This Row],[УПКС]]*Таблица1[[#This Row],[Площадь, кв.м]],2)</f>
        <v>4729736.9800000004</v>
      </c>
      <c r="AI1216" s="14">
        <f>Таблица1[[#This Row],[Кадастровая стоимость, руб]]/Таблица1[[#This Row],[Действ. КС]]</f>
        <v>4.661459510415261</v>
      </c>
      <c r="AJ1216" s="20" t="s">
        <v>3996</v>
      </c>
      <c r="AK1216" s="20" t="s">
        <v>3997</v>
      </c>
      <c r="AL1216" s="20" t="s">
        <v>3998</v>
      </c>
      <c r="AM1216" s="8" t="s">
        <v>3984</v>
      </c>
      <c r="AN1216" s="8" t="s">
        <v>4036</v>
      </c>
      <c r="AO1216" s="46" t="s">
        <v>4013</v>
      </c>
    </row>
    <row r="1217" spans="1:41" x14ac:dyDescent="0.25">
      <c r="A1217" s="1" t="s">
        <v>1226</v>
      </c>
      <c r="B1217" s="1" t="s">
        <v>17</v>
      </c>
      <c r="C1217" s="1" t="s">
        <v>3981</v>
      </c>
      <c r="D1217" s="1" t="s">
        <v>1330</v>
      </c>
      <c r="E1217" s="16">
        <v>204002000000</v>
      </c>
      <c r="F1217" s="16" t="s">
        <v>1005</v>
      </c>
      <c r="G1217" s="8" t="s">
        <v>201</v>
      </c>
      <c r="H1217" s="1">
        <v>2</v>
      </c>
      <c r="I1217" s="1" t="s">
        <v>1351</v>
      </c>
      <c r="J1217" s="1">
        <v>202</v>
      </c>
      <c r="K1217" s="1" t="s">
        <v>1352</v>
      </c>
      <c r="L1217" s="1">
        <v>61001003000</v>
      </c>
      <c r="M1217" s="1" t="s">
        <v>1359</v>
      </c>
      <c r="N1217" s="8">
        <v>2015</v>
      </c>
      <c r="O1217" s="8">
        <v>250</v>
      </c>
      <c r="P1217" s="8" t="s">
        <v>4009</v>
      </c>
      <c r="Q121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7" s="8" t="s">
        <v>3937</v>
      </c>
      <c r="S1217" s="8" t="s">
        <v>2531</v>
      </c>
      <c r="T1217" s="8" t="s">
        <v>2469</v>
      </c>
      <c r="U1217" s="1" t="s">
        <v>2602</v>
      </c>
      <c r="V1217" s="1" t="s">
        <v>2602</v>
      </c>
      <c r="W1217" s="8" t="s">
        <v>2677</v>
      </c>
      <c r="X1217" s="19" t="s">
        <v>2794</v>
      </c>
      <c r="AA1217" s="20">
        <v>1215437.5</v>
      </c>
      <c r="AB1217" s="12">
        <f t="shared" si="18"/>
        <v>26725.06</v>
      </c>
      <c r="AC1217" s="17">
        <f>ROUND(1.65586^(2*EXP(-((Таблица1[[#This Row],[Площадь, кв.м]]/200)^2))-1),4)</f>
        <v>0.74609999999999999</v>
      </c>
      <c r="AD121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7" s="21">
        <v>1</v>
      </c>
      <c r="AG121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19939.567299999999</v>
      </c>
      <c r="AH1217" s="34">
        <f>ROUND(Таблица1[[#This Row],[УПКС]]*Таблица1[[#This Row],[Площадь, кв.м]],2)</f>
        <v>4984891.83</v>
      </c>
      <c r="AI1217" s="14">
        <f>Таблица1[[#This Row],[Кадастровая стоимость, руб]]/Таблица1[[#This Row],[Действ. КС]]</f>
        <v>4.1013148187381088</v>
      </c>
      <c r="AJ1217" s="20" t="s">
        <v>3996</v>
      </c>
      <c r="AK1217" s="20" t="s">
        <v>3997</v>
      </c>
      <c r="AL1217" s="20" t="s">
        <v>3998</v>
      </c>
      <c r="AM1217" s="8" t="s">
        <v>3984</v>
      </c>
      <c r="AN1217" s="8" t="s">
        <v>4036</v>
      </c>
      <c r="AO1217" s="46" t="s">
        <v>4013</v>
      </c>
    </row>
    <row r="1218" spans="1:41" x14ac:dyDescent="0.25">
      <c r="A1218" s="1" t="s">
        <v>1256</v>
      </c>
      <c r="B1218" s="1" t="s">
        <v>8</v>
      </c>
      <c r="C1218" s="1" t="s">
        <v>3981</v>
      </c>
      <c r="D1218" s="1" t="s">
        <v>1330</v>
      </c>
      <c r="E1218" s="16">
        <v>204002000000</v>
      </c>
      <c r="F1218" s="16" t="s">
        <v>1005</v>
      </c>
      <c r="G1218" s="8" t="s">
        <v>201</v>
      </c>
      <c r="H1218" s="1">
        <v>2</v>
      </c>
      <c r="I1218" s="1" t="s">
        <v>1351</v>
      </c>
      <c r="J1218" s="1">
        <v>202</v>
      </c>
      <c r="K1218" s="1" t="s">
        <v>1352</v>
      </c>
      <c r="L1218" s="1">
        <v>61001002000</v>
      </c>
      <c r="M1218" s="1" t="s">
        <v>1364</v>
      </c>
      <c r="N1218" s="8">
        <v>2016</v>
      </c>
      <c r="O1218" s="8">
        <v>94.7</v>
      </c>
      <c r="P1218" s="8" t="s">
        <v>4009</v>
      </c>
      <c r="Q121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8" s="8" t="s">
        <v>3975</v>
      </c>
      <c r="S1218" s="8" t="s">
        <v>2560</v>
      </c>
      <c r="T1218" s="8" t="s">
        <v>2469</v>
      </c>
      <c r="U1218" s="1" t="s">
        <v>2602</v>
      </c>
      <c r="V1218" s="1" t="s">
        <v>2602</v>
      </c>
      <c r="W1218" s="8" t="s">
        <v>2678</v>
      </c>
      <c r="X1218" s="19" t="s">
        <v>2711</v>
      </c>
      <c r="AA1218" s="20">
        <v>460407.73</v>
      </c>
      <c r="AB1218" s="12">
        <f t="shared" si="18"/>
        <v>26725.06</v>
      </c>
      <c r="AC1218" s="17">
        <f>ROUND(1.65586^(2*EXP(-((Таблица1[[#This Row],[Площадь, кв.м]]/200)^2))-1),4)</f>
        <v>1.3522000000000001</v>
      </c>
      <c r="AD121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8" s="21">
        <v>1</v>
      </c>
      <c r="AG121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36137.626100000001</v>
      </c>
      <c r="AH1218" s="34">
        <f>ROUND(Таблица1[[#This Row],[УПКС]]*Таблица1[[#This Row],[Площадь, кв.м]],2)</f>
        <v>3422233.19</v>
      </c>
      <c r="AI1218" s="14">
        <f>Таблица1[[#This Row],[Кадастровая стоимость, руб]]/Таблица1[[#This Row],[Действ. КС]]</f>
        <v>7.4330489412069607</v>
      </c>
      <c r="AJ1218" s="20" t="s">
        <v>3996</v>
      </c>
      <c r="AK1218" s="20" t="s">
        <v>3997</v>
      </c>
      <c r="AL1218" s="20" t="s">
        <v>3998</v>
      </c>
      <c r="AM1218" s="8" t="s">
        <v>3984</v>
      </c>
      <c r="AN1218" s="8" t="s">
        <v>4036</v>
      </c>
      <c r="AO1218" s="46" t="s">
        <v>4013</v>
      </c>
    </row>
    <row r="1219" spans="1:41" x14ac:dyDescent="0.25">
      <c r="A1219" s="1" t="s">
        <v>1196</v>
      </c>
      <c r="B1219" s="1" t="s">
        <v>8</v>
      </c>
      <c r="C1219" s="1" t="s">
        <v>3981</v>
      </c>
      <c r="D1219" s="1" t="s">
        <v>1330</v>
      </c>
      <c r="E1219" s="16">
        <v>204002000000</v>
      </c>
      <c r="F1219" s="16" t="s">
        <v>1005</v>
      </c>
      <c r="G1219" s="8" t="s">
        <v>201</v>
      </c>
      <c r="H1219" s="1">
        <v>2</v>
      </c>
      <c r="I1219" s="1" t="s">
        <v>1351</v>
      </c>
      <c r="J1219" s="1">
        <v>202</v>
      </c>
      <c r="K1219" s="1" t="s">
        <v>1352</v>
      </c>
      <c r="L1219" s="1">
        <v>61001005000</v>
      </c>
      <c r="M1219" s="1" t="s">
        <v>1358</v>
      </c>
      <c r="N1219" s="8">
        <v>2016</v>
      </c>
      <c r="O1219" s="8">
        <v>164.8</v>
      </c>
      <c r="P1219" s="8" t="s">
        <v>4009</v>
      </c>
      <c r="Q121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19" s="8" t="s">
        <v>3975</v>
      </c>
      <c r="S1219" s="8" t="s">
        <v>2501</v>
      </c>
      <c r="T1219" s="8" t="s">
        <v>2469</v>
      </c>
      <c r="U1219" s="1" t="s">
        <v>2602</v>
      </c>
      <c r="V1219" s="1" t="s">
        <v>2602</v>
      </c>
      <c r="W1219" s="8" t="s">
        <v>2678</v>
      </c>
      <c r="X1219" s="19" t="s">
        <v>2729</v>
      </c>
      <c r="AA1219" s="20">
        <v>801216.4</v>
      </c>
      <c r="AB1219" s="12">
        <f t="shared" ref="AB1219:AB1234" si="19">26725.06</f>
        <v>26725.06</v>
      </c>
      <c r="AC1219" s="17">
        <f>ROUND(1.65586^(2*EXP(-((Таблица1[[#This Row],[Площадь, кв.м]]/200)^2))-1),4)</f>
        <v>1.0072000000000001</v>
      </c>
      <c r="AD121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1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19" s="21">
        <v>1</v>
      </c>
      <c r="AG121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26917.4804</v>
      </c>
      <c r="AH1219" s="34">
        <f>ROUND(Таблица1[[#This Row],[УПКС]]*Таблица1[[#This Row],[Площадь, кв.м]],2)</f>
        <v>4436000.7699999996</v>
      </c>
      <c r="AI1219" s="14">
        <f>Таблица1[[#This Row],[Кадастровая стоимость, руб]]/Таблица1[[#This Row],[Действ. КС]]</f>
        <v>5.5365825886739204</v>
      </c>
      <c r="AJ1219" s="20" t="s">
        <v>3996</v>
      </c>
      <c r="AK1219" s="20" t="s">
        <v>3997</v>
      </c>
      <c r="AL1219" s="20" t="s">
        <v>3998</v>
      </c>
      <c r="AM1219" s="8" t="s">
        <v>3984</v>
      </c>
      <c r="AN1219" s="8" t="s">
        <v>4036</v>
      </c>
      <c r="AO1219" s="46" t="s">
        <v>4013</v>
      </c>
    </row>
    <row r="1220" spans="1:41" x14ac:dyDescent="0.25">
      <c r="A1220" s="1" t="s">
        <v>1221</v>
      </c>
      <c r="B1220" s="1" t="s">
        <v>17</v>
      </c>
      <c r="C1220" s="1" t="s">
        <v>3981</v>
      </c>
      <c r="D1220" s="1" t="s">
        <v>1330</v>
      </c>
      <c r="E1220" s="16">
        <v>204002000000</v>
      </c>
      <c r="F1220" s="16" t="s">
        <v>1005</v>
      </c>
      <c r="G1220" s="8" t="s">
        <v>201</v>
      </c>
      <c r="H1220" s="1">
        <v>2</v>
      </c>
      <c r="I1220" s="1" t="s">
        <v>1351</v>
      </c>
      <c r="J1220" s="1">
        <v>202</v>
      </c>
      <c r="K1220" s="1" t="s">
        <v>1352</v>
      </c>
      <c r="L1220" s="1">
        <v>61001005000</v>
      </c>
      <c r="M1220" s="1" t="s">
        <v>1358</v>
      </c>
      <c r="N1220" s="8">
        <v>2017</v>
      </c>
      <c r="O1220" s="8">
        <v>239.9</v>
      </c>
      <c r="P1220" s="8" t="s">
        <v>4009</v>
      </c>
      <c r="Q122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0" s="8" t="s">
        <v>3937</v>
      </c>
      <c r="S1220" s="8" t="s">
        <v>2526</v>
      </c>
      <c r="T1220" s="8" t="s">
        <v>2469</v>
      </c>
      <c r="U1220" s="1" t="s">
        <v>2602</v>
      </c>
      <c r="V1220" s="1" t="s">
        <v>2602</v>
      </c>
      <c r="W1220" s="8" t="s">
        <v>2677</v>
      </c>
      <c r="X1220" s="19" t="s">
        <v>2830</v>
      </c>
      <c r="AA1220" s="20">
        <v>1166333.83</v>
      </c>
      <c r="AB1220" s="12">
        <f t="shared" si="19"/>
        <v>26725.06</v>
      </c>
      <c r="AC1220" s="17">
        <f>ROUND(1.65586^(2*EXP(-((Таблица1[[#This Row],[Площадь, кв.м]]/200)^2))-1),4)</f>
        <v>0.76719999999999999</v>
      </c>
      <c r="AD122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0" s="21">
        <v>1</v>
      </c>
      <c r="AG122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20503.466</v>
      </c>
      <c r="AH1220" s="34">
        <f>ROUND(Таблица1[[#This Row],[УПКС]]*Таблица1[[#This Row],[Площадь, кв.м]],2)</f>
        <v>4918781.49</v>
      </c>
      <c r="AI1220" s="14">
        <f>Таблица1[[#This Row],[Кадастровая стоимость, руб]]/Таблица1[[#This Row],[Действ. КС]]</f>
        <v>4.2173015679396011</v>
      </c>
      <c r="AJ1220" s="20" t="s">
        <v>3996</v>
      </c>
      <c r="AK1220" s="20" t="s">
        <v>3997</v>
      </c>
      <c r="AL1220" s="20" t="s">
        <v>3998</v>
      </c>
      <c r="AM1220" s="8" t="s">
        <v>3984</v>
      </c>
      <c r="AN1220" s="8" t="s">
        <v>4036</v>
      </c>
      <c r="AO1220" s="46" t="s">
        <v>4013</v>
      </c>
    </row>
    <row r="1221" spans="1:41" x14ac:dyDescent="0.25">
      <c r="A1221" s="1" t="s">
        <v>1212</v>
      </c>
      <c r="B1221" s="1" t="s">
        <v>17</v>
      </c>
      <c r="C1221" s="1" t="s">
        <v>3981</v>
      </c>
      <c r="D1221" s="1" t="s">
        <v>1330</v>
      </c>
      <c r="E1221" s="31">
        <v>204002000000</v>
      </c>
      <c r="F1221" s="31" t="s">
        <v>1005</v>
      </c>
      <c r="G1221" s="18" t="s">
        <v>201</v>
      </c>
      <c r="H1221" s="1">
        <v>2</v>
      </c>
      <c r="I1221" s="1" t="s">
        <v>1351</v>
      </c>
      <c r="J1221" s="1">
        <v>202</v>
      </c>
      <c r="K1221" s="1" t="s">
        <v>1352</v>
      </c>
      <c r="L1221" s="1">
        <v>61001005000</v>
      </c>
      <c r="M1221" s="1" t="s">
        <v>1358</v>
      </c>
      <c r="N1221" s="8">
        <v>2017</v>
      </c>
      <c r="O1221" s="8">
        <v>215.7</v>
      </c>
      <c r="P1221" s="8" t="s">
        <v>4009</v>
      </c>
      <c r="Q122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1" s="8" t="s">
        <v>3976</v>
      </c>
      <c r="S1221" s="8" t="s">
        <v>2517</v>
      </c>
      <c r="T1221" s="8" t="s">
        <v>2469</v>
      </c>
      <c r="U1221" s="1" t="s">
        <v>2602</v>
      </c>
      <c r="V1221" s="1" t="s">
        <v>2602</v>
      </c>
      <c r="W1221" s="8" t="s">
        <v>2685</v>
      </c>
      <c r="X1221" s="19" t="s">
        <v>2726</v>
      </c>
      <c r="Y1221" s="18"/>
      <c r="Z1221" s="18"/>
      <c r="AA1221" s="29">
        <v>386180.65</v>
      </c>
      <c r="AB1221" s="12">
        <f t="shared" si="19"/>
        <v>26725.06</v>
      </c>
      <c r="AC1221" s="17">
        <f>ROUND(1.65586^(2*EXP(-((Таблица1[[#This Row],[Площадь, кв.м]]/200)^2))-1),4)</f>
        <v>0.82769999999999999</v>
      </c>
      <c r="AD1221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1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1" s="21">
        <v>1</v>
      </c>
      <c r="AG1221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22120.332200000001</v>
      </c>
      <c r="AH1221" s="34">
        <f>ROUND(Таблица1[[#This Row],[УПКС]]*Таблица1[[#This Row],[Площадь, кв.м]],2)</f>
        <v>4771355.66</v>
      </c>
      <c r="AI1221" s="14">
        <f>Таблица1[[#This Row],[Кадастровая стоимость, руб]]/Таблица1[[#This Row],[Действ. КС]]</f>
        <v>12.355242708302448</v>
      </c>
      <c r="AJ1221" s="20" t="s">
        <v>3996</v>
      </c>
      <c r="AK1221" s="20" t="s">
        <v>3997</v>
      </c>
      <c r="AL1221" s="20" t="s">
        <v>3998</v>
      </c>
      <c r="AM1221" s="8" t="s">
        <v>3984</v>
      </c>
      <c r="AN1221" s="8" t="s">
        <v>4036</v>
      </c>
      <c r="AO1221" s="46" t="s">
        <v>4013</v>
      </c>
    </row>
    <row r="1222" spans="1:41" x14ac:dyDescent="0.25">
      <c r="A1222" s="1" t="s">
        <v>1267</v>
      </c>
      <c r="B1222" s="1" t="s">
        <v>17</v>
      </c>
      <c r="C1222" s="1" t="s">
        <v>3981</v>
      </c>
      <c r="D1222" s="1" t="s">
        <v>1330</v>
      </c>
      <c r="E1222" s="16">
        <v>204002000000</v>
      </c>
      <c r="F1222" s="16" t="s">
        <v>1005</v>
      </c>
      <c r="G1222" s="8" t="s">
        <v>201</v>
      </c>
      <c r="H1222" s="1">
        <v>2</v>
      </c>
      <c r="I1222" s="1" t="s">
        <v>1351</v>
      </c>
      <c r="J1222" s="1">
        <v>202</v>
      </c>
      <c r="K1222" s="1" t="s">
        <v>1352</v>
      </c>
      <c r="L1222" s="1">
        <v>61001002000</v>
      </c>
      <c r="M1222" s="1" t="s">
        <v>1364</v>
      </c>
      <c r="N1222" s="8">
        <v>2017</v>
      </c>
      <c r="O1222" s="8">
        <v>141.19999999999999</v>
      </c>
      <c r="P1222" s="8" t="s">
        <v>4009</v>
      </c>
      <c r="Q122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2" s="8" t="s">
        <v>3975</v>
      </c>
      <c r="S1222" s="8" t="s">
        <v>2571</v>
      </c>
      <c r="T1222" s="8" t="s">
        <v>2469</v>
      </c>
      <c r="U1222" s="1" t="s">
        <v>2602</v>
      </c>
      <c r="V1222" s="1" t="s">
        <v>2602</v>
      </c>
      <c r="W1222" s="8" t="s">
        <v>2678</v>
      </c>
      <c r="X1222" s="19" t="s">
        <v>2688</v>
      </c>
      <c r="AA1222" s="20">
        <v>252798.83</v>
      </c>
      <c r="AB1222" s="12">
        <f t="shared" si="19"/>
        <v>26725.06</v>
      </c>
      <c r="AC1222" s="17">
        <f>ROUND(1.65586^(2*EXP(-((Таблица1[[#This Row],[Площадь, кв.м]]/200)^2))-1),4)</f>
        <v>1.1145</v>
      </c>
      <c r="AD1222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2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2" s="21">
        <v>1</v>
      </c>
      <c r="AG1222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29785.079399999999</v>
      </c>
      <c r="AH1222" s="34">
        <f>ROUND(Таблица1[[#This Row],[УПКС]]*Таблица1[[#This Row],[Площадь, кв.м]],2)</f>
        <v>4205653.21</v>
      </c>
      <c r="AI1222" s="14">
        <f>Таблица1[[#This Row],[Кадастровая стоимость, руб]]/Таблица1[[#This Row],[Действ. КС]]</f>
        <v>16.6363634277896</v>
      </c>
      <c r="AJ1222" s="20" t="s">
        <v>3996</v>
      </c>
      <c r="AK1222" s="20" t="s">
        <v>3997</v>
      </c>
      <c r="AL1222" s="20" t="s">
        <v>3998</v>
      </c>
      <c r="AM1222" s="8" t="s">
        <v>3984</v>
      </c>
      <c r="AN1222" s="8" t="s">
        <v>4036</v>
      </c>
      <c r="AO1222" s="46" t="s">
        <v>4013</v>
      </c>
    </row>
    <row r="1223" spans="1:41" x14ac:dyDescent="0.25">
      <c r="A1223" s="1" t="s">
        <v>1194</v>
      </c>
      <c r="B1223" s="1" t="s">
        <v>17</v>
      </c>
      <c r="C1223" s="1" t="s">
        <v>3981</v>
      </c>
      <c r="D1223" s="1" t="s">
        <v>1330</v>
      </c>
      <c r="E1223" s="16">
        <v>204002000000</v>
      </c>
      <c r="F1223" s="16" t="s">
        <v>1005</v>
      </c>
      <c r="G1223" s="8" t="s">
        <v>201</v>
      </c>
      <c r="H1223" s="1">
        <v>2</v>
      </c>
      <c r="I1223" s="1" t="s">
        <v>1351</v>
      </c>
      <c r="J1223" s="1">
        <v>202</v>
      </c>
      <c r="K1223" s="1" t="s">
        <v>1352</v>
      </c>
      <c r="L1223" s="1">
        <v>61001003000</v>
      </c>
      <c r="M1223" s="1" t="s">
        <v>1359</v>
      </c>
      <c r="N1223" s="8">
        <v>2018</v>
      </c>
      <c r="O1223" s="8">
        <v>154.30000000000001</v>
      </c>
      <c r="P1223" s="8" t="s">
        <v>4009</v>
      </c>
      <c r="Q122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3" s="8" t="s">
        <v>3937</v>
      </c>
      <c r="S1223" s="8" t="s">
        <v>2499</v>
      </c>
      <c r="T1223" s="8" t="s">
        <v>2469</v>
      </c>
      <c r="U1223" s="1" t="s">
        <v>2602</v>
      </c>
      <c r="V1223" s="1" t="s">
        <v>2602</v>
      </c>
      <c r="W1223" s="8" t="s">
        <v>2677</v>
      </c>
      <c r="X1223" s="19" t="s">
        <v>2828</v>
      </c>
      <c r="AA1223" s="20">
        <v>750168.03</v>
      </c>
      <c r="AB1223" s="12">
        <f t="shared" si="19"/>
        <v>26725.06</v>
      </c>
      <c r="AC1223" s="17">
        <f>ROUND(1.65586^(2*EXP(-((Таблица1[[#This Row],[Площадь, кв.м]]/200)^2))-1),4)</f>
        <v>1.0532999999999999</v>
      </c>
      <c r="AD1223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3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3" s="21">
        <v>1</v>
      </c>
      <c r="AG1223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28149.505700000002</v>
      </c>
      <c r="AH1223" s="34">
        <f>ROUND(Таблица1[[#This Row],[УПКС]]*Таблица1[[#This Row],[Площадь, кв.м]],2)</f>
        <v>4343468.7300000004</v>
      </c>
      <c r="AI1223" s="14">
        <f>Таблица1[[#This Row],[Кадастровая стоимость, руб]]/Таблица1[[#This Row],[Действ. КС]]</f>
        <v>5.7899944496435021</v>
      </c>
      <c r="AJ1223" s="20" t="s">
        <v>3996</v>
      </c>
      <c r="AK1223" s="20" t="s">
        <v>3997</v>
      </c>
      <c r="AL1223" s="20" t="s">
        <v>3998</v>
      </c>
      <c r="AM1223" s="8" t="s">
        <v>3984</v>
      </c>
      <c r="AN1223" s="8" t="s">
        <v>4036</v>
      </c>
      <c r="AO1223" s="46" t="s">
        <v>4013</v>
      </c>
    </row>
    <row r="1224" spans="1:41" x14ac:dyDescent="0.25">
      <c r="A1224" s="1" t="s">
        <v>1195</v>
      </c>
      <c r="B1224" s="1" t="s">
        <v>8</v>
      </c>
      <c r="C1224" s="1" t="s">
        <v>3981</v>
      </c>
      <c r="D1224" s="1" t="s">
        <v>1330</v>
      </c>
      <c r="E1224" s="31">
        <v>204002000000</v>
      </c>
      <c r="F1224" s="31" t="s">
        <v>1005</v>
      </c>
      <c r="G1224" s="18" t="s">
        <v>201</v>
      </c>
      <c r="H1224" s="1">
        <v>2</v>
      </c>
      <c r="I1224" s="1" t="s">
        <v>1351</v>
      </c>
      <c r="J1224" s="1">
        <v>202</v>
      </c>
      <c r="K1224" s="1" t="s">
        <v>1352</v>
      </c>
      <c r="L1224" s="1">
        <v>61001005000</v>
      </c>
      <c r="M1224" s="1" t="s">
        <v>1358</v>
      </c>
      <c r="N1224" s="8">
        <v>2017</v>
      </c>
      <c r="O1224" s="8">
        <v>164.1</v>
      </c>
      <c r="P1224" s="8" t="s">
        <v>4009</v>
      </c>
      <c r="Q122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4" s="8" t="s">
        <v>3976</v>
      </c>
      <c r="S1224" s="8" t="s">
        <v>2500</v>
      </c>
      <c r="T1224" s="8" t="s">
        <v>2469</v>
      </c>
      <c r="U1224" s="1" t="s">
        <v>2602</v>
      </c>
      <c r="V1224" s="1" t="s">
        <v>2602</v>
      </c>
      <c r="W1224" s="8" t="s">
        <v>2685</v>
      </c>
      <c r="X1224" s="19" t="s">
        <v>2713</v>
      </c>
      <c r="Y1224" s="18"/>
      <c r="Z1224" s="18"/>
      <c r="AA1224" s="29">
        <v>797813.18</v>
      </c>
      <c r="AB1224" s="12">
        <f t="shared" si="19"/>
        <v>26725.06</v>
      </c>
      <c r="AC1224" s="17">
        <f>ROUND(1.65586^(2*EXP(-((Таблица1[[#This Row],[Площадь, кв.м]]/200)^2))-1),4)</f>
        <v>1.0102</v>
      </c>
      <c r="AD1224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4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4" s="21">
        <v>1</v>
      </c>
      <c r="AG1224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26997.655599999998</v>
      </c>
      <c r="AH1224" s="34">
        <f>ROUND(Таблица1[[#This Row],[УПКС]]*Таблица1[[#This Row],[Площадь, кв.м]],2)</f>
        <v>4430315.28</v>
      </c>
      <c r="AI1224" s="14">
        <f>Таблица1[[#This Row],[Кадастровая стоимость, руб]]/Таблица1[[#This Row],[Действ. КС]]</f>
        <v>5.5530735654179093</v>
      </c>
      <c r="AJ1224" s="20" t="s">
        <v>3996</v>
      </c>
      <c r="AK1224" s="20" t="s">
        <v>3997</v>
      </c>
      <c r="AL1224" s="20" t="s">
        <v>3998</v>
      </c>
      <c r="AM1224" s="8" t="s">
        <v>3984</v>
      </c>
      <c r="AN1224" s="8" t="s">
        <v>4036</v>
      </c>
      <c r="AO1224" s="46" t="s">
        <v>4013</v>
      </c>
    </row>
    <row r="1225" spans="1:41" x14ac:dyDescent="0.25">
      <c r="A1225" s="1" t="s">
        <v>1173</v>
      </c>
      <c r="B1225" s="1" t="s">
        <v>17</v>
      </c>
      <c r="C1225" s="1" t="s">
        <v>3981</v>
      </c>
      <c r="D1225" s="1" t="s">
        <v>1330</v>
      </c>
      <c r="E1225" s="16">
        <v>204002000000</v>
      </c>
      <c r="F1225" s="16" t="s">
        <v>1005</v>
      </c>
      <c r="G1225" s="8" t="s">
        <v>201</v>
      </c>
      <c r="H1225" s="1">
        <v>2</v>
      </c>
      <c r="I1225" s="1" t="s">
        <v>1351</v>
      </c>
      <c r="J1225" s="1">
        <v>202</v>
      </c>
      <c r="K1225" s="1" t="s">
        <v>1352</v>
      </c>
      <c r="L1225" s="1">
        <v>61001005000</v>
      </c>
      <c r="M1225" s="1" t="s">
        <v>1358</v>
      </c>
      <c r="N1225" s="8">
        <v>2018</v>
      </c>
      <c r="O1225" s="8">
        <v>66.8</v>
      </c>
      <c r="P1225" s="8" t="s">
        <v>4009</v>
      </c>
      <c r="Q1225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5" s="8" t="s">
        <v>3930</v>
      </c>
      <c r="S1225" s="8" t="s">
        <v>2478</v>
      </c>
      <c r="T1225" s="8" t="s">
        <v>2469</v>
      </c>
      <c r="U1225" s="1" t="s">
        <v>2602</v>
      </c>
      <c r="V1225" s="1" t="s">
        <v>2602</v>
      </c>
      <c r="W1225" s="8" t="s">
        <v>2648</v>
      </c>
      <c r="X1225" s="19" t="s">
        <v>2736</v>
      </c>
      <c r="AA1225" s="20">
        <v>119596.05</v>
      </c>
      <c r="AB1225" s="12">
        <f t="shared" si="19"/>
        <v>26725.06</v>
      </c>
      <c r="AC1225" s="17">
        <f>ROUND(1.65586^(2*EXP(-((Таблица1[[#This Row],[Площадь, кв.м]]/200)^2))-1),4)</f>
        <v>1.4885999999999999</v>
      </c>
      <c r="AD1225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5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5" s="21">
        <v>1</v>
      </c>
      <c r="AG1225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39782.924299999999</v>
      </c>
      <c r="AH1225" s="34">
        <f>ROUND(Таблица1[[#This Row],[УПКС]]*Таблица1[[#This Row],[Площадь, кв.м]],2)</f>
        <v>2657499.34</v>
      </c>
      <c r="AI1225" s="14">
        <f>Таблица1[[#This Row],[Кадастровая стоимость, руб]]/Таблица1[[#This Row],[Действ. КС]]</f>
        <v>22.220628022413781</v>
      </c>
      <c r="AJ1225" s="20" t="s">
        <v>3996</v>
      </c>
      <c r="AK1225" s="20" t="s">
        <v>3997</v>
      </c>
      <c r="AL1225" s="20" t="s">
        <v>3998</v>
      </c>
      <c r="AM1225" s="8" t="s">
        <v>3984</v>
      </c>
      <c r="AN1225" s="8" t="s">
        <v>4036</v>
      </c>
      <c r="AO1225" s="46" t="s">
        <v>4013</v>
      </c>
    </row>
    <row r="1226" spans="1:41" x14ac:dyDescent="0.25">
      <c r="A1226" s="1" t="s">
        <v>1191</v>
      </c>
      <c r="B1226" s="1" t="s">
        <v>8</v>
      </c>
      <c r="C1226" s="1" t="s">
        <v>3981</v>
      </c>
      <c r="D1226" s="1" t="s">
        <v>1330</v>
      </c>
      <c r="E1226" s="31">
        <v>204002000000</v>
      </c>
      <c r="F1226" s="31" t="s">
        <v>1005</v>
      </c>
      <c r="G1226" s="18" t="s">
        <v>201</v>
      </c>
      <c r="H1226" s="1">
        <v>2</v>
      </c>
      <c r="I1226" s="1" t="s">
        <v>1351</v>
      </c>
      <c r="J1226" s="1">
        <v>202</v>
      </c>
      <c r="K1226" s="1" t="s">
        <v>1352</v>
      </c>
      <c r="L1226" s="1">
        <v>61001005000</v>
      </c>
      <c r="M1226" s="1" t="s">
        <v>1358</v>
      </c>
      <c r="N1226" s="8">
        <v>2018</v>
      </c>
      <c r="O1226" s="8">
        <v>147.80000000000001</v>
      </c>
      <c r="P1226" s="8" t="s">
        <v>4009</v>
      </c>
      <c r="Q1226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6" s="8" t="s">
        <v>3942</v>
      </c>
      <c r="S1226" s="8" t="s">
        <v>2496</v>
      </c>
      <c r="T1226" s="8" t="s">
        <v>2469</v>
      </c>
      <c r="U1226" s="1" t="s">
        <v>2602</v>
      </c>
      <c r="V1226" s="1" t="s">
        <v>2602</v>
      </c>
      <c r="W1226" s="8" t="s">
        <v>2684</v>
      </c>
      <c r="X1226" s="19"/>
      <c r="Y1226" s="18"/>
      <c r="Z1226" s="18"/>
      <c r="AA1226" s="29">
        <v>264615.21000000002</v>
      </c>
      <c r="AB1226" s="12">
        <f t="shared" si="19"/>
        <v>26725.06</v>
      </c>
      <c r="AC1226" s="17">
        <f>ROUND(1.65586^(2*EXP(-((Таблица1[[#This Row],[Площадь, кв.м]]/200)^2))-1),4)</f>
        <v>1.0831999999999999</v>
      </c>
      <c r="AD1226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6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6" s="21">
        <v>1</v>
      </c>
      <c r="AG1226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28948.584999999999</v>
      </c>
      <c r="AH1226" s="34">
        <f>ROUND(Таблица1[[#This Row],[УПКС]]*Таблица1[[#This Row],[Площадь, кв.м]],2)</f>
        <v>4278600.8600000003</v>
      </c>
      <c r="AI1226" s="14">
        <f>Таблица1[[#This Row],[Кадастровая стоимость, руб]]/Таблица1[[#This Row],[Действ. КС]]</f>
        <v>16.169141826730218</v>
      </c>
      <c r="AJ1226" s="20" t="s">
        <v>3996</v>
      </c>
      <c r="AK1226" s="20" t="s">
        <v>3997</v>
      </c>
      <c r="AL1226" s="20" t="s">
        <v>3998</v>
      </c>
      <c r="AM1226" s="8" t="s">
        <v>3984</v>
      </c>
      <c r="AN1226" s="8" t="s">
        <v>4036</v>
      </c>
      <c r="AO1226" s="46" t="s">
        <v>4013</v>
      </c>
    </row>
    <row r="1227" spans="1:41" x14ac:dyDescent="0.25">
      <c r="A1227" s="1" t="s">
        <v>1210</v>
      </c>
      <c r="B1227" s="1" t="s">
        <v>17</v>
      </c>
      <c r="C1227" s="1" t="s">
        <v>3981</v>
      </c>
      <c r="D1227" s="1" t="s">
        <v>1330</v>
      </c>
      <c r="E1227" s="16">
        <v>204002000000</v>
      </c>
      <c r="F1227" s="16" t="s">
        <v>1005</v>
      </c>
      <c r="G1227" s="8" t="s">
        <v>201</v>
      </c>
      <c r="H1227" s="1">
        <v>2</v>
      </c>
      <c r="I1227" s="1" t="s">
        <v>1351</v>
      </c>
      <c r="J1227" s="1">
        <v>202</v>
      </c>
      <c r="K1227" s="1" t="s">
        <v>1352</v>
      </c>
      <c r="L1227" s="1">
        <v>61001005000</v>
      </c>
      <c r="M1227" s="1" t="s">
        <v>1358</v>
      </c>
      <c r="N1227" s="8">
        <v>2018</v>
      </c>
      <c r="O1227" s="8">
        <v>205.9</v>
      </c>
      <c r="P1227" s="8" t="s">
        <v>4009</v>
      </c>
      <c r="Q1227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7" s="8" t="s">
        <v>3975</v>
      </c>
      <c r="S1227" s="8" t="s">
        <v>2515</v>
      </c>
      <c r="T1227" s="8" t="s">
        <v>2469</v>
      </c>
      <c r="U1227" s="1" t="s">
        <v>2602</v>
      </c>
      <c r="V1227" s="1" t="s">
        <v>2602</v>
      </c>
      <c r="W1227" s="8" t="s">
        <v>2678</v>
      </c>
      <c r="X1227" s="19" t="s">
        <v>2736</v>
      </c>
      <c r="AA1227" s="20">
        <v>368635.12</v>
      </c>
      <c r="AB1227" s="12">
        <f t="shared" si="19"/>
        <v>26725.06</v>
      </c>
      <c r="AC1227" s="17">
        <f>ROUND(1.65586^(2*EXP(-((Таблица1[[#This Row],[Площадь, кв.м]]/200)^2))-1),4)</f>
        <v>0.85660000000000003</v>
      </c>
      <c r="AD1227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7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7" s="21">
        <v>1</v>
      </c>
      <c r="AG1227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22892.686399999999</v>
      </c>
      <c r="AH1227" s="34">
        <f>ROUND(Таблица1[[#This Row],[УПКС]]*Таблица1[[#This Row],[Площадь, кв.м]],2)</f>
        <v>4713604.13</v>
      </c>
      <c r="AI1227" s="14">
        <f>Таблица1[[#This Row],[Кадастровая стоимость, руб]]/Таблица1[[#This Row],[Действ. КС]]</f>
        <v>12.786638804246323</v>
      </c>
      <c r="AJ1227" s="20" t="s">
        <v>3996</v>
      </c>
      <c r="AK1227" s="20" t="s">
        <v>3997</v>
      </c>
      <c r="AL1227" s="20" t="s">
        <v>3998</v>
      </c>
      <c r="AM1227" s="8" t="s">
        <v>3984</v>
      </c>
      <c r="AN1227" s="8" t="s">
        <v>4036</v>
      </c>
      <c r="AO1227" s="46" t="s">
        <v>4013</v>
      </c>
    </row>
    <row r="1228" spans="1:41" x14ac:dyDescent="0.25">
      <c r="A1228" s="1" t="s">
        <v>1182</v>
      </c>
      <c r="B1228" s="1" t="s">
        <v>8</v>
      </c>
      <c r="C1228" s="1" t="s">
        <v>3981</v>
      </c>
      <c r="D1228" s="1" t="s">
        <v>1330</v>
      </c>
      <c r="E1228" s="16">
        <v>204002000000</v>
      </c>
      <c r="F1228" s="16" t="s">
        <v>1005</v>
      </c>
      <c r="G1228" s="8" t="s">
        <v>201</v>
      </c>
      <c r="H1228" s="1">
        <v>2</v>
      </c>
      <c r="I1228" s="1" t="s">
        <v>1351</v>
      </c>
      <c r="J1228" s="1">
        <v>202</v>
      </c>
      <c r="K1228" s="1" t="s">
        <v>1352</v>
      </c>
      <c r="L1228" s="1">
        <v>61001005000</v>
      </c>
      <c r="M1228" s="1" t="s">
        <v>1358</v>
      </c>
      <c r="N1228" s="8">
        <v>2018</v>
      </c>
      <c r="O1228" s="8">
        <v>109.3</v>
      </c>
      <c r="P1228" s="8" t="s">
        <v>4009</v>
      </c>
      <c r="Q1228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28" s="8" t="s">
        <v>3977</v>
      </c>
      <c r="S1228" s="8" t="s">
        <v>2487</v>
      </c>
      <c r="T1228" s="8" t="s">
        <v>2469</v>
      </c>
      <c r="U1228" s="1" t="s">
        <v>2602</v>
      </c>
      <c r="V1228" s="1" t="s">
        <v>2602</v>
      </c>
      <c r="W1228" s="8" t="s">
        <v>2679</v>
      </c>
      <c r="X1228" s="19" t="s">
        <v>2720</v>
      </c>
      <c r="AA1228" s="20">
        <v>531389.28</v>
      </c>
      <c r="AB1228" s="12">
        <f t="shared" si="19"/>
        <v>26725.06</v>
      </c>
      <c r="AC1228" s="17">
        <f>ROUND(1.65586^(2*EXP(-((Таблица1[[#This Row],[Площадь, кв.м]]/200)^2))-1),4)</f>
        <v>1.2762</v>
      </c>
      <c r="AD1228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8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8" s="21">
        <v>1</v>
      </c>
      <c r="AG1228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34106.5216</v>
      </c>
      <c r="AH1228" s="34">
        <f>ROUND(Таблица1[[#This Row],[УПКС]]*Таблица1[[#This Row],[Площадь, кв.м]],2)</f>
        <v>3727842.81</v>
      </c>
      <c r="AI1228" s="14">
        <f>Таблица1[[#This Row],[Кадастровая стоимость, руб]]/Таблица1[[#This Row],[Действ. КС]]</f>
        <v>7.0152766536803295</v>
      </c>
      <c r="AJ1228" s="20" t="s">
        <v>3996</v>
      </c>
      <c r="AK1228" s="20" t="s">
        <v>3997</v>
      </c>
      <c r="AL1228" s="20" t="s">
        <v>3998</v>
      </c>
      <c r="AM1228" s="8" t="s">
        <v>3984</v>
      </c>
      <c r="AN1228" s="8" t="s">
        <v>4036</v>
      </c>
      <c r="AO1228" s="46" t="s">
        <v>4013</v>
      </c>
    </row>
    <row r="1229" spans="1:41" x14ac:dyDescent="0.25">
      <c r="A1229" s="1" t="s">
        <v>1178</v>
      </c>
      <c r="B1229" s="1" t="s">
        <v>8</v>
      </c>
      <c r="C1229" s="1" t="s">
        <v>3981</v>
      </c>
      <c r="D1229" s="1" t="s">
        <v>1330</v>
      </c>
      <c r="E1229" s="16">
        <v>204002000000</v>
      </c>
      <c r="F1229" s="16" t="s">
        <v>1005</v>
      </c>
      <c r="G1229" s="8" t="s">
        <v>201</v>
      </c>
      <c r="H1229" s="1">
        <v>2</v>
      </c>
      <c r="I1229" s="1" t="s">
        <v>1351</v>
      </c>
      <c r="J1229" s="1">
        <v>202</v>
      </c>
      <c r="K1229" s="1" t="s">
        <v>1352</v>
      </c>
      <c r="L1229" s="1">
        <v>61001005000</v>
      </c>
      <c r="M1229" s="1" t="s">
        <v>1358</v>
      </c>
      <c r="N1229" s="8">
        <v>2018</v>
      </c>
      <c r="O1229" s="8">
        <v>102.1</v>
      </c>
      <c r="P1229" s="8" t="s">
        <v>4009</v>
      </c>
      <c r="Q1229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S1229" s="8" t="s">
        <v>2483</v>
      </c>
      <c r="T1229" s="8" t="s">
        <v>2469</v>
      </c>
      <c r="U1229" s="1" t="s">
        <v>2602</v>
      </c>
      <c r="V1229" s="1" t="s">
        <v>2602</v>
      </c>
      <c r="W1229" s="8" t="s">
        <v>2678</v>
      </c>
      <c r="X1229" s="19" t="s">
        <v>2775</v>
      </c>
      <c r="AA1229" s="20">
        <v>496384.68</v>
      </c>
      <c r="AB1229" s="12">
        <f t="shared" si="19"/>
        <v>26725.06</v>
      </c>
      <c r="AC1229" s="17">
        <f>ROUND(1.65586^(2*EXP(-((Таблица1[[#This Row],[Площадь, кв.м]]/200)^2))-1),4)</f>
        <v>1.3138000000000001</v>
      </c>
      <c r="AD1229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29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29" s="21">
        <v>1</v>
      </c>
      <c r="AG1229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35111.383800000003</v>
      </c>
      <c r="AH1229" s="34">
        <f>ROUND(Таблица1[[#This Row],[УПКС]]*Таблица1[[#This Row],[Площадь, кв.м]],2)</f>
        <v>3584872.29</v>
      </c>
      <c r="AI1229" s="14">
        <f>Таблица1[[#This Row],[Кадастровая стоимость, руб]]/Таблица1[[#This Row],[Действ. КС]]</f>
        <v>7.2219640017899023</v>
      </c>
      <c r="AJ1229" s="20" t="s">
        <v>3996</v>
      </c>
      <c r="AK1229" s="20" t="s">
        <v>3997</v>
      </c>
      <c r="AL1229" s="20" t="s">
        <v>3998</v>
      </c>
      <c r="AM1229" s="8" t="s">
        <v>3984</v>
      </c>
      <c r="AN1229" s="8" t="s">
        <v>4036</v>
      </c>
      <c r="AO1229" s="46" t="s">
        <v>4013</v>
      </c>
    </row>
    <row r="1230" spans="1:41" x14ac:dyDescent="0.25">
      <c r="A1230" s="1" t="s">
        <v>1209</v>
      </c>
      <c r="B1230" s="1" t="s">
        <v>8</v>
      </c>
      <c r="C1230" s="1" t="s">
        <v>3981</v>
      </c>
      <c r="D1230" s="1" t="s">
        <v>1330</v>
      </c>
      <c r="E1230" s="31">
        <v>204002000000</v>
      </c>
      <c r="F1230" s="31" t="s">
        <v>1005</v>
      </c>
      <c r="G1230" s="18" t="s">
        <v>201</v>
      </c>
      <c r="H1230" s="1">
        <v>2</v>
      </c>
      <c r="I1230" s="1" t="s">
        <v>1351</v>
      </c>
      <c r="J1230" s="1">
        <v>202</v>
      </c>
      <c r="K1230" s="1" t="s">
        <v>1352</v>
      </c>
      <c r="L1230" s="1">
        <v>61001008000</v>
      </c>
      <c r="M1230" s="1" t="s">
        <v>1368</v>
      </c>
      <c r="N1230" s="8">
        <v>2019</v>
      </c>
      <c r="O1230" s="8">
        <v>203.1</v>
      </c>
      <c r="P1230" s="8" t="s">
        <v>4009</v>
      </c>
      <c r="Q1230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30" s="8" t="s">
        <v>3975</v>
      </c>
      <c r="S1230" s="8" t="s">
        <v>2514</v>
      </c>
      <c r="T1230" s="8" t="s">
        <v>2469</v>
      </c>
      <c r="U1230" s="1" t="s">
        <v>2602</v>
      </c>
      <c r="V1230" s="1" t="s">
        <v>2602</v>
      </c>
      <c r="W1230" s="8" t="s">
        <v>2678</v>
      </c>
      <c r="X1230" s="19"/>
      <c r="Y1230" s="18"/>
      <c r="Z1230" s="18"/>
      <c r="AA1230" s="29">
        <v>2465816.79</v>
      </c>
      <c r="AB1230" s="12">
        <f t="shared" si="19"/>
        <v>26725.06</v>
      </c>
      <c r="AC1230" s="17">
        <f>ROUND(1.65586^(2*EXP(-((Таблица1[[#This Row],[Площадь, кв.м]]/200)^2))-1),4)</f>
        <v>0.86529999999999996</v>
      </c>
      <c r="AD1230" s="22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30" s="22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30" s="21">
        <v>1</v>
      </c>
      <c r="AG1230" s="43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23125.1944</v>
      </c>
      <c r="AH1230" s="34">
        <f>ROUND(Таблица1[[#This Row],[УПКС]]*Таблица1[[#This Row],[Площадь, кв.м]],2)</f>
        <v>4696726.9800000004</v>
      </c>
      <c r="AI1230" s="14">
        <f>Таблица1[[#This Row],[Кадастровая стоимость, руб]]/Таблица1[[#This Row],[Действ. КС]]</f>
        <v>1.9047347714750538</v>
      </c>
      <c r="AJ1230" s="20" t="s">
        <v>3996</v>
      </c>
      <c r="AK1230" s="20" t="s">
        <v>3997</v>
      </c>
      <c r="AL1230" s="20" t="s">
        <v>3998</v>
      </c>
      <c r="AM1230" s="8" t="s">
        <v>3984</v>
      </c>
      <c r="AN1230" s="8" t="s">
        <v>4036</v>
      </c>
      <c r="AO1230" s="46" t="s">
        <v>4013</v>
      </c>
    </row>
    <row r="1231" spans="1:41" x14ac:dyDescent="0.25">
      <c r="A1231" s="2" t="s">
        <v>1206</v>
      </c>
      <c r="B1231" s="2" t="s">
        <v>17</v>
      </c>
      <c r="C1231" s="1" t="s">
        <v>3981</v>
      </c>
      <c r="D1231" s="2" t="s">
        <v>1330</v>
      </c>
      <c r="E1231" s="16">
        <v>204002000000</v>
      </c>
      <c r="F1231" s="16" t="s">
        <v>1005</v>
      </c>
      <c r="G1231" s="8" t="s">
        <v>201</v>
      </c>
      <c r="H1231" s="2">
        <v>2</v>
      </c>
      <c r="I1231" s="2" t="s">
        <v>1351</v>
      </c>
      <c r="J1231" s="2">
        <v>202</v>
      </c>
      <c r="K1231" s="2" t="s">
        <v>1352</v>
      </c>
      <c r="L1231" s="2">
        <v>61001005000</v>
      </c>
      <c r="M1231" s="2" t="s">
        <v>1358</v>
      </c>
      <c r="N1231" s="8">
        <v>2019</v>
      </c>
      <c r="O1231" s="8">
        <v>199.9</v>
      </c>
      <c r="P1231" s="8" t="s">
        <v>4009</v>
      </c>
      <c r="Q1231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31" s="8" t="s">
        <v>3937</v>
      </c>
      <c r="S1231" s="8" t="s">
        <v>2511</v>
      </c>
      <c r="T1231" s="8" t="s">
        <v>2469</v>
      </c>
      <c r="U1231" s="1" t="s">
        <v>2602</v>
      </c>
      <c r="V1231" s="2" t="s">
        <v>2602</v>
      </c>
      <c r="W1231" s="8" t="s">
        <v>2677</v>
      </c>
      <c r="X1231" s="19" t="s">
        <v>2752</v>
      </c>
      <c r="AA1231" s="20">
        <v>971863.83</v>
      </c>
      <c r="AB1231" s="12">
        <f t="shared" si="19"/>
        <v>26725.06</v>
      </c>
      <c r="AC1231" s="17">
        <f>ROUND(1.65586^(2*EXP(-((Таблица1[[#This Row],[Площадь, кв.м]]/200)^2))-1),4)</f>
        <v>0.87560000000000004</v>
      </c>
      <c r="AD1231" s="25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31" s="25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31" s="21">
        <v>1</v>
      </c>
      <c r="AG1231" s="52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23400.462500000001</v>
      </c>
      <c r="AH1231" s="35">
        <f>ROUND(Таблица1[[#This Row],[УПКС]]*Таблица1[[#This Row],[Площадь, кв.м]],2)</f>
        <v>4677752.45</v>
      </c>
      <c r="AI1231" s="15">
        <f>Таблица1[[#This Row],[Кадастровая стоимость, руб]]/Таблица1[[#This Row],[Действ. КС]]</f>
        <v>4.8131768109941904</v>
      </c>
      <c r="AJ1231" s="20" t="s">
        <v>3996</v>
      </c>
      <c r="AK1231" s="20" t="s">
        <v>3997</v>
      </c>
      <c r="AL1231" s="20" t="s">
        <v>3998</v>
      </c>
      <c r="AM1231" s="8" t="s">
        <v>3984</v>
      </c>
      <c r="AN1231" s="8" t="s">
        <v>4036</v>
      </c>
      <c r="AO1231" s="46" t="s">
        <v>4013</v>
      </c>
    </row>
    <row r="1232" spans="1:41" x14ac:dyDescent="0.25">
      <c r="A1232" s="2" t="s">
        <v>1174</v>
      </c>
      <c r="B1232" s="2" t="s">
        <v>17</v>
      </c>
      <c r="C1232" s="1" t="s">
        <v>3981</v>
      </c>
      <c r="D1232" s="2" t="s">
        <v>1330</v>
      </c>
      <c r="E1232" s="10">
        <v>204002000000</v>
      </c>
      <c r="F1232" s="10" t="s">
        <v>1005</v>
      </c>
      <c r="G1232" s="2" t="s">
        <v>201</v>
      </c>
      <c r="H1232" s="2">
        <v>2</v>
      </c>
      <c r="I1232" s="2" t="s">
        <v>1351</v>
      </c>
      <c r="J1232" s="2">
        <v>202</v>
      </c>
      <c r="K1232" s="2" t="s">
        <v>1352</v>
      </c>
      <c r="L1232" s="2">
        <v>61001005000</v>
      </c>
      <c r="M1232" s="2" t="s">
        <v>1358</v>
      </c>
      <c r="N1232" s="8">
        <v>2019</v>
      </c>
      <c r="O1232" s="8">
        <v>78.3</v>
      </c>
      <c r="P1232" s="8" t="s">
        <v>4009</v>
      </c>
      <c r="Q1232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32" s="8" t="s">
        <v>3937</v>
      </c>
      <c r="S1232" s="8" t="s">
        <v>2479</v>
      </c>
      <c r="T1232" s="8" t="s">
        <v>2469</v>
      </c>
      <c r="U1232" s="18" t="s">
        <v>2602</v>
      </c>
      <c r="V1232" s="18" t="s">
        <v>2602</v>
      </c>
      <c r="W1232" s="8" t="s">
        <v>2677</v>
      </c>
      <c r="X1232" s="19"/>
      <c r="Y1232" s="2"/>
      <c r="Z1232" s="2"/>
      <c r="AA1232" s="11">
        <v>140185.19</v>
      </c>
      <c r="AB1232" s="12">
        <f t="shared" si="19"/>
        <v>26725.06</v>
      </c>
      <c r="AC1232" s="17">
        <f>ROUND(1.65586^(2*EXP(-((Таблица1[[#This Row],[Площадь, кв.м]]/200)^2))-1),4)</f>
        <v>1.4347000000000001</v>
      </c>
      <c r="AD1232" s="25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32" s="25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32" s="21">
        <v>1</v>
      </c>
      <c r="AG1232" s="52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38342.443599999999</v>
      </c>
      <c r="AH1232" s="35">
        <f>ROUND(Таблица1[[#This Row],[УПКС]]*Таблица1[[#This Row],[Площадь, кв.м]],2)</f>
        <v>3002213.33</v>
      </c>
      <c r="AI1232" s="15">
        <f>Таблица1[[#This Row],[Кадастровая стоимость, руб]]/Таблица1[[#This Row],[Действ. КС]]</f>
        <v>21.416052080822517</v>
      </c>
      <c r="AJ1232" s="20" t="s">
        <v>3996</v>
      </c>
      <c r="AK1232" s="20" t="s">
        <v>3997</v>
      </c>
      <c r="AL1232" s="20" t="s">
        <v>3998</v>
      </c>
      <c r="AM1232" s="8" t="s">
        <v>3984</v>
      </c>
      <c r="AN1232" s="8" t="s">
        <v>4036</v>
      </c>
      <c r="AO1232" s="46" t="s">
        <v>4013</v>
      </c>
    </row>
    <row r="1233" spans="1:41" x14ac:dyDescent="0.25">
      <c r="A1233" s="2" t="s">
        <v>1193</v>
      </c>
      <c r="B1233" s="2" t="s">
        <v>17</v>
      </c>
      <c r="C1233" s="1" t="s">
        <v>3981</v>
      </c>
      <c r="D1233" s="2" t="s">
        <v>1330</v>
      </c>
      <c r="E1233" s="10">
        <v>204002000000</v>
      </c>
      <c r="F1233" s="10" t="s">
        <v>1005</v>
      </c>
      <c r="G1233" s="2" t="s">
        <v>201</v>
      </c>
      <c r="H1233" s="2">
        <v>2</v>
      </c>
      <c r="I1233" s="2" t="s">
        <v>1351</v>
      </c>
      <c r="J1233" s="2">
        <v>202</v>
      </c>
      <c r="K1233" s="2" t="s">
        <v>1352</v>
      </c>
      <c r="L1233" s="2">
        <v>61001006002</v>
      </c>
      <c r="M1233" s="2" t="s">
        <v>1360</v>
      </c>
      <c r="N1233" s="8">
        <v>2018</v>
      </c>
      <c r="O1233" s="8">
        <v>153.1</v>
      </c>
      <c r="P1233" s="8" t="s">
        <v>4009</v>
      </c>
      <c r="Q1233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33" s="8" t="s">
        <v>3978</v>
      </c>
      <c r="S1233" s="8" t="s">
        <v>2498</v>
      </c>
      <c r="T1233" s="8" t="s">
        <v>2469</v>
      </c>
      <c r="U1233" s="18" t="s">
        <v>2602</v>
      </c>
      <c r="V1233" s="18" t="s">
        <v>2602</v>
      </c>
      <c r="W1233" s="8" t="s">
        <v>2678</v>
      </c>
      <c r="X1233" s="19" t="s">
        <v>2698</v>
      </c>
      <c r="Y1233" s="2"/>
      <c r="Z1233" s="2"/>
      <c r="AA1233" s="11">
        <v>1858771.79</v>
      </c>
      <c r="AB1233" s="12">
        <f t="shared" si="19"/>
        <v>26725.06</v>
      </c>
      <c r="AC1233" s="17">
        <f>ROUND(1.65586^(2*EXP(-((Таблица1[[#This Row],[Площадь, кв.м]]/200)^2))-1),4)</f>
        <v>1.0587</v>
      </c>
      <c r="AD1233" s="25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33" s="25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1</v>
      </c>
      <c r="AF1233" s="21">
        <v>1</v>
      </c>
      <c r="AG1233" s="52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28293.821</v>
      </c>
      <c r="AH1233" s="35">
        <f>ROUND(Таблица1[[#This Row],[УПКС]]*Таблица1[[#This Row],[Площадь, кв.м]],2)</f>
        <v>4331784</v>
      </c>
      <c r="AI1233" s="15">
        <f>Таблица1[[#This Row],[Кадастровая стоимость, руб]]/Таблица1[[#This Row],[Действ. КС]]</f>
        <v>2.3304549936170487</v>
      </c>
      <c r="AJ1233" s="20" t="s">
        <v>3996</v>
      </c>
      <c r="AK1233" s="20" t="s">
        <v>3997</v>
      </c>
      <c r="AL1233" s="20" t="s">
        <v>3998</v>
      </c>
      <c r="AM1233" s="8" t="s">
        <v>3984</v>
      </c>
      <c r="AN1233" s="8" t="s">
        <v>4036</v>
      </c>
      <c r="AO1233" s="46" t="s">
        <v>4013</v>
      </c>
    </row>
    <row r="1234" spans="1:41" x14ac:dyDescent="0.25">
      <c r="A1234" s="2" t="s">
        <v>1259</v>
      </c>
      <c r="B1234" s="2" t="s">
        <v>19</v>
      </c>
      <c r="C1234" s="1" t="s">
        <v>3981</v>
      </c>
      <c r="D1234" s="2" t="s">
        <v>1333</v>
      </c>
      <c r="E1234" s="10">
        <v>204002000000</v>
      </c>
      <c r="F1234" s="10" t="s">
        <v>1005</v>
      </c>
      <c r="G1234" s="2" t="s">
        <v>201</v>
      </c>
      <c r="H1234" s="2">
        <v>2</v>
      </c>
      <c r="I1234" s="2" t="s">
        <v>1351</v>
      </c>
      <c r="J1234" s="2">
        <v>202</v>
      </c>
      <c r="K1234" s="2" t="s">
        <v>1352</v>
      </c>
      <c r="L1234" s="2">
        <v>61001002000</v>
      </c>
      <c r="M1234" s="2" t="s">
        <v>1364</v>
      </c>
      <c r="N1234" s="8">
        <v>2007</v>
      </c>
      <c r="O1234" s="8">
        <v>106.3</v>
      </c>
      <c r="P1234" s="8" t="s">
        <v>4009</v>
      </c>
      <c r="Q1234" s="8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34" s="8" t="s">
        <v>3921</v>
      </c>
      <c r="S1234" s="8" t="s">
        <v>2563</v>
      </c>
      <c r="T1234" s="8" t="s">
        <v>2469</v>
      </c>
      <c r="U1234" s="18" t="s">
        <v>2602</v>
      </c>
      <c r="V1234" s="18" t="s">
        <v>2602</v>
      </c>
      <c r="W1234" s="8" t="s">
        <v>2680</v>
      </c>
      <c r="X1234" s="19" t="s">
        <v>2720</v>
      </c>
      <c r="Y1234" s="2"/>
      <c r="Z1234" s="2"/>
      <c r="AA1234" s="11">
        <v>190315.27</v>
      </c>
      <c r="AB1234" s="12">
        <f t="shared" si="19"/>
        <v>26725.06</v>
      </c>
      <c r="AC1234" s="17">
        <f>ROUND(1.65586^(2*EXP(-((Таблица1[[#This Row],[Площадь, кв.м]]/200)^2))-1),4)</f>
        <v>1.2919</v>
      </c>
      <c r="AD1234" s="25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34" s="25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0.98</v>
      </c>
      <c r="AF1234" s="21">
        <v>1</v>
      </c>
      <c r="AG1234" s="52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33835.582900000001</v>
      </c>
      <c r="AH1234" s="35">
        <f>ROUND(Таблица1[[#This Row],[УПКС]]*Таблица1[[#This Row],[Площадь, кв.м]],2)</f>
        <v>3596722.46</v>
      </c>
      <c r="AI1234" s="15">
        <f>Таблица1[[#This Row],[Кадастровая стоимость, руб]]/Таблица1[[#This Row],[Действ. КС]]</f>
        <v>18.898759200982663</v>
      </c>
      <c r="AJ1234" s="20" t="s">
        <v>3996</v>
      </c>
      <c r="AK1234" s="20" t="s">
        <v>3997</v>
      </c>
      <c r="AL1234" s="20" t="s">
        <v>3998</v>
      </c>
      <c r="AM1234" s="8" t="s">
        <v>3984</v>
      </c>
      <c r="AN1234" s="8" t="s">
        <v>4036</v>
      </c>
      <c r="AO1234" s="46" t="s">
        <v>4013</v>
      </c>
    </row>
    <row r="1235" spans="1:41" hidden="1" x14ac:dyDescent="0.25">
      <c r="A1235" s="2" t="s">
        <v>4027</v>
      </c>
      <c r="B1235" s="2"/>
      <c r="C1235" s="2"/>
      <c r="D1235" s="2"/>
      <c r="E1235" s="10"/>
      <c r="F1235" s="10"/>
      <c r="G1235" s="2"/>
      <c r="H1235" s="1">
        <v>2</v>
      </c>
      <c r="I1235" s="1" t="s">
        <v>1351</v>
      </c>
      <c r="J1235" s="1">
        <v>202</v>
      </c>
      <c r="K1235" s="1" t="s">
        <v>1352</v>
      </c>
      <c r="L1235" s="2"/>
      <c r="M1235" s="2"/>
      <c r="N1235" s="18">
        <v>1954</v>
      </c>
      <c r="O1235" s="18">
        <v>109.8</v>
      </c>
      <c r="P1235" s="18" t="s">
        <v>4009</v>
      </c>
      <c r="Q1235" s="30">
        <f>IF(Таблица1[[#This Row],[Микрорайон]]="01 Центр",1,IF(Таблица1[[#This Row],[Микрорайон]]="02 Кармановка",1,IF(Таблица1[[#This Row],[Микрорайон]]="03 Южная",1,2)))</f>
        <v>1</v>
      </c>
      <c r="R1235" s="30"/>
      <c r="S1235" s="2"/>
      <c r="T1235" s="18" t="s">
        <v>1382</v>
      </c>
      <c r="U1235" s="18"/>
      <c r="V1235" s="1" t="s">
        <v>2592</v>
      </c>
      <c r="W1235" s="18" t="s">
        <v>2617</v>
      </c>
      <c r="X1235" s="51" t="s">
        <v>2746</v>
      </c>
      <c r="Y1235" s="2"/>
      <c r="Z1235" s="2"/>
      <c r="AA1235" s="11"/>
      <c r="AB1235" s="12">
        <f t="shared" ref="AB1235:AB1236" si="20">26725.06</f>
        <v>26725.06</v>
      </c>
      <c r="AC1235" s="30">
        <f>ROUND(1.65586^(2*EXP(-((Таблица1[[#This Row],[Площадь, кв.м]]/200)^2))-1),4)</f>
        <v>1.2736000000000001</v>
      </c>
      <c r="AD1235" s="25">
        <f>IF(Таблица1[[#This Row],[Микрорайон]]="01 Центр",1.4312,IF(Таблица1[[#This Row],[Микрорайон]]="02 Кармановка",1.4312,IF(Таблица1[[#This Row],[Микрорайон]]="03 Южная",1.4312,1)))</f>
        <v>1.4312</v>
      </c>
      <c r="AE1235" s="25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0.33</v>
      </c>
      <c r="AF1235" s="30">
        <v>1</v>
      </c>
      <c r="AG1235" s="52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16075.556200000001</v>
      </c>
      <c r="AH1235" s="11">
        <f>ROUND(Таблица1[[#This Row],[УПКС]]*Таблица1[[#This Row],[Площадь, кв.м]],2)</f>
        <v>1765096.07</v>
      </c>
      <c r="AI1235" s="15" t="e">
        <f>Таблица1[[#This Row],[Кадастровая стоимость, руб]]/Таблица1[[#This Row],[Действ. КС]]</f>
        <v>#DIV/0!</v>
      </c>
      <c r="AJ1235" s="29"/>
      <c r="AK1235" s="29"/>
      <c r="AL1235" s="29"/>
      <c r="AM1235" s="30"/>
      <c r="AN1235" s="30"/>
      <c r="AO1235" s="51"/>
    </row>
    <row r="1236" spans="1:41" hidden="1" x14ac:dyDescent="0.25">
      <c r="A1236" s="2" t="s">
        <v>4024</v>
      </c>
      <c r="B1236" s="2"/>
      <c r="C1236" s="2"/>
      <c r="D1236" s="2"/>
      <c r="E1236" s="10"/>
      <c r="F1236" s="10"/>
      <c r="G1236" s="2"/>
      <c r="H1236" s="1">
        <v>2</v>
      </c>
      <c r="I1236" s="1" t="s">
        <v>1351</v>
      </c>
      <c r="J1236" s="1">
        <v>202</v>
      </c>
      <c r="K1236" s="1" t="s">
        <v>1352</v>
      </c>
      <c r="L1236" s="2"/>
      <c r="M1236" s="2"/>
      <c r="N1236" s="2">
        <v>1952</v>
      </c>
      <c r="O1236" s="18">
        <v>61.3</v>
      </c>
      <c r="P1236" s="8" t="s">
        <v>4009</v>
      </c>
      <c r="Q1236" s="30">
        <f>IF(Таблица1[[#This Row],[Микрорайон]]="01 Центр",1,IF(Таблица1[[#This Row],[Микрорайон]]="02 Кармановка",1,IF(Таблица1[[#This Row],[Микрорайон]]="03 Южная",1,2)))</f>
        <v>2</v>
      </c>
      <c r="R1236" s="30"/>
      <c r="S1236" s="2"/>
      <c r="T1236" s="2" t="s">
        <v>1382</v>
      </c>
      <c r="U1236" s="18"/>
      <c r="V1236" s="2" t="s">
        <v>2589</v>
      </c>
      <c r="W1236" s="2" t="s">
        <v>2629</v>
      </c>
      <c r="X1236" s="50" t="s">
        <v>2737</v>
      </c>
      <c r="Y1236" s="2"/>
      <c r="Z1236" s="2"/>
      <c r="AA1236" s="11"/>
      <c r="AB1236" s="12">
        <f t="shared" si="20"/>
        <v>26725.06</v>
      </c>
      <c r="AC1236" s="30">
        <f>ROUND(1.65586^(2*EXP(-((Таблица1[[#This Row],[Площадь, кв.м]]/200)^2))-1),4)</f>
        <v>1.5126999999999999</v>
      </c>
      <c r="AD1236" s="25">
        <f>IF(Таблица1[[#This Row],[Микрорайон]]="01 Центр",1.4312,IF(Таблица1[[#This Row],[Микрорайон]]="02 Кармановка",1.4312,IF(Таблица1[[#This Row],[Микрорайон]]="03 Южная",1.4312,1)))</f>
        <v>1</v>
      </c>
      <c r="AE1236" s="25">
        <f>IF((2019-Таблица1[[#This Row],[Год постройки]])&gt;80,0.3,IF((2019-Таблица1[[#This Row],[Год постройки]])&lt;49,ROUND(1+0.0019*(2019-Таблица1[[#This Row],[Год постройки]])-0.0003*(2019-Таблица1[[#This Row],[Год постройки]])^2,2),ROUND(0.8357-0.0126*(2019-Таблица1[[#This Row],[Год постройки]])+0.0000738*(2019-Таблица1[[#This Row],[Год постройки]])^2,2)))</f>
        <v>0.32</v>
      </c>
      <c r="AF1236" s="30">
        <v>1</v>
      </c>
      <c r="AG1236" s="52">
        <f>ROUND(Таблица1[[#This Row],[БПКС]]*Таблица1[[#This Row],[К-т влияния площади (Кs)]]*Таблица1[[#This Row],[К-т влияния ценовой зоны (Кцз)]]*Таблица1[[#This Row],[К-т влияния года постройки (Кгод)]]*Таблица1[[#This Row],[К-т влияния состояния (Ксост)]],4)</f>
        <v>12936.6394</v>
      </c>
      <c r="AH1236" s="11">
        <f>ROUND(Таблица1[[#This Row],[УПКС]]*Таблица1[[#This Row],[Площадь, кв.м]],2)</f>
        <v>793016</v>
      </c>
      <c r="AI1236" s="15" t="e">
        <f>Таблица1[[#This Row],[Кадастровая стоимость, руб]]/Таблица1[[#This Row],[Действ. КС]]</f>
        <v>#DIV/0!</v>
      </c>
      <c r="AJ1236" s="29"/>
      <c r="AK1236" s="29"/>
      <c r="AL1236" s="29"/>
      <c r="AM1236" s="30"/>
      <c r="AN1236" s="30"/>
      <c r="AO1236" s="51"/>
    </row>
  </sheetData>
  <mergeCells count="2">
    <mergeCell ref="N1:Q1"/>
    <mergeCell ref="AC1:AF1"/>
  </mergeCells>
  <phoneticPr fontId="5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AR449"/>
  <sheetViews>
    <sheetView workbookViewId="0">
      <pane xSplit="1" ySplit="2" topLeftCell="Z3" activePane="bottomRight" state="frozen"/>
      <selection pane="topRight" activeCell="B1" sqref="B1"/>
      <selection pane="bottomLeft" activeCell="A2" sqref="A2"/>
      <selection pane="bottomRight" activeCell="AK13" sqref="AK13"/>
    </sheetView>
  </sheetViews>
  <sheetFormatPr defaultColWidth="9.140625" defaultRowHeight="15" x14ac:dyDescent="0.25"/>
  <cols>
    <col min="1" max="1" width="19.140625" style="8" customWidth="1"/>
    <col min="2" max="2" width="16.42578125" style="8" customWidth="1"/>
    <col min="3" max="3" width="19" style="8" customWidth="1"/>
    <col min="4" max="4" width="13.28515625" style="8" customWidth="1"/>
    <col min="5" max="5" width="9.7109375" style="8" customWidth="1"/>
    <col min="6" max="6" width="14.28515625" style="8" customWidth="1"/>
    <col min="7" max="7" width="15.7109375" style="8" customWidth="1"/>
    <col min="8" max="8" width="12" style="8" customWidth="1"/>
    <col min="9" max="9" width="7.85546875" style="8" customWidth="1"/>
    <col min="10" max="10" width="14.85546875" style="8" customWidth="1"/>
    <col min="11" max="11" width="21" style="8" customWidth="1"/>
    <col min="12" max="12" width="13.140625" style="8" customWidth="1"/>
    <col min="13" max="13" width="14.42578125" style="8" customWidth="1"/>
    <col min="14" max="14" width="12.42578125" style="8" customWidth="1"/>
    <col min="15" max="15" width="8.140625" style="8" customWidth="1"/>
    <col min="16" max="16" width="13.140625" style="8" customWidth="1"/>
    <col min="17" max="17" width="20.28515625" style="8" customWidth="1"/>
    <col min="18" max="18" width="26.140625" style="8" customWidth="1"/>
    <col min="19" max="19" width="15.5703125" style="8" customWidth="1"/>
    <col min="20" max="20" width="12.28515625" style="8" customWidth="1"/>
    <col min="21" max="21" width="14.5703125" style="8" customWidth="1"/>
    <col min="22" max="22" width="9.140625" style="8"/>
    <col min="23" max="23" width="10.85546875" style="8" customWidth="1"/>
    <col min="24" max="24" width="9.140625" style="8"/>
    <col min="25" max="25" width="10.28515625" style="8" customWidth="1"/>
    <col min="26" max="27" width="8.7109375" style="8" customWidth="1"/>
    <col min="28" max="28" width="16.42578125" style="8" customWidth="1"/>
    <col min="29" max="32" width="6.42578125" style="8" customWidth="1"/>
    <col min="33" max="33" width="27" style="8" customWidth="1"/>
    <col min="34" max="34" width="14.42578125" style="8" customWidth="1"/>
    <col min="35" max="35" width="9.85546875" style="8" customWidth="1"/>
    <col min="36" max="36" width="13.42578125" style="8" customWidth="1"/>
    <col min="37" max="37" width="13.85546875" style="8" customWidth="1"/>
    <col min="38" max="38" width="12" style="8" customWidth="1"/>
    <col min="39" max="39" width="10.85546875" style="8" customWidth="1"/>
    <col min="40" max="40" width="15.140625" style="8" customWidth="1"/>
    <col min="41" max="41" width="14.140625" style="8" customWidth="1"/>
    <col min="42" max="42" width="13.140625" style="8" customWidth="1"/>
    <col min="43" max="43" width="18.42578125" style="8" customWidth="1"/>
    <col min="44" max="44" width="14" style="8" customWidth="1"/>
    <col min="45" max="16384" width="9.140625" style="8"/>
  </cols>
  <sheetData>
    <row r="1" spans="1:44" x14ac:dyDescent="0.25">
      <c r="O1" s="33" t="s">
        <v>3992</v>
      </c>
      <c r="AJ1" s="33" t="s">
        <v>3992</v>
      </c>
    </row>
    <row r="2" spans="1:44" s="4" customFormat="1" ht="69" customHeight="1" x14ac:dyDescent="0.25">
      <c r="A2" s="3" t="s">
        <v>2943</v>
      </c>
      <c r="B2" s="3" t="s">
        <v>2948</v>
      </c>
      <c r="C2" s="3" t="s">
        <v>2944</v>
      </c>
      <c r="D2" s="3" t="s">
        <v>3874</v>
      </c>
      <c r="E2" s="3" t="s">
        <v>2945</v>
      </c>
      <c r="F2" s="3" t="s">
        <v>1336</v>
      </c>
      <c r="G2" s="3" t="s">
        <v>2946</v>
      </c>
      <c r="H2" s="3" t="s">
        <v>2947</v>
      </c>
      <c r="I2" s="3" t="s">
        <v>1357</v>
      </c>
      <c r="J2" s="3" t="s">
        <v>1</v>
      </c>
      <c r="K2" s="3" t="s">
        <v>3987</v>
      </c>
      <c r="L2" s="3" t="s">
        <v>2949</v>
      </c>
      <c r="M2" s="3" t="s">
        <v>2950</v>
      </c>
      <c r="N2" s="3" t="s">
        <v>2951</v>
      </c>
      <c r="O2" s="3" t="s">
        <v>2952</v>
      </c>
      <c r="P2" s="3" t="s">
        <v>2953</v>
      </c>
      <c r="Q2" s="3" t="s">
        <v>3888</v>
      </c>
      <c r="R2" s="3" t="s">
        <v>2954</v>
      </c>
      <c r="S2" s="3" t="s">
        <v>1380</v>
      </c>
      <c r="T2" s="3" t="s">
        <v>2955</v>
      </c>
      <c r="U2" s="3" t="s">
        <v>2583</v>
      </c>
      <c r="V2" s="3" t="s">
        <v>2584</v>
      </c>
      <c r="W2" s="3" t="s">
        <v>2585</v>
      </c>
      <c r="X2" s="3" t="s">
        <v>2586</v>
      </c>
      <c r="Y2" s="3" t="s">
        <v>2587</v>
      </c>
      <c r="Z2" s="3" t="s">
        <v>2956</v>
      </c>
      <c r="AA2" s="3" t="s">
        <v>2957</v>
      </c>
      <c r="AB2" s="3" t="s">
        <v>2958</v>
      </c>
      <c r="AC2" s="3" t="s">
        <v>2959</v>
      </c>
      <c r="AD2" s="3" t="s">
        <v>2960</v>
      </c>
      <c r="AE2" s="3" t="s">
        <v>2961</v>
      </c>
      <c r="AF2" s="3" t="s">
        <v>2962</v>
      </c>
      <c r="AG2" s="3" t="s">
        <v>1348</v>
      </c>
      <c r="AH2" s="3" t="s">
        <v>2963</v>
      </c>
      <c r="AI2" s="3" t="s">
        <v>2940</v>
      </c>
      <c r="AJ2" s="3" t="s">
        <v>3873</v>
      </c>
      <c r="AK2" s="3" t="s">
        <v>4037</v>
      </c>
      <c r="AL2" s="3" t="s">
        <v>3875</v>
      </c>
      <c r="AM2" s="36" t="s">
        <v>3993</v>
      </c>
      <c r="AN2" s="36" t="s">
        <v>3994</v>
      </c>
      <c r="AO2" s="36" t="s">
        <v>3995</v>
      </c>
      <c r="AP2" s="3" t="s">
        <v>3982</v>
      </c>
      <c r="AQ2" s="26" t="s">
        <v>3983</v>
      </c>
      <c r="AR2" s="3" t="s">
        <v>4014</v>
      </c>
    </row>
    <row r="3" spans="1:44" x14ac:dyDescent="0.25">
      <c r="A3" s="1" t="s">
        <v>3846</v>
      </c>
      <c r="B3" s="1" t="s">
        <v>2966</v>
      </c>
      <c r="C3" s="1" t="s">
        <v>1275</v>
      </c>
      <c r="D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" s="5"/>
      <c r="H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3" s="5">
        <f>VLOOKUP(Таблица2[[#This Row],[Уточнённый кадастровый номер родительского объекта - здания]],Таблица1[[Кадастровый номер здания]:[№ корп]],14,0)</f>
        <v>2005</v>
      </c>
      <c r="J3" s="5" t="s">
        <v>3988</v>
      </c>
      <c r="K3" s="5" t="s">
        <v>3989</v>
      </c>
      <c r="L3" s="5" t="s">
        <v>1005</v>
      </c>
      <c r="M3" s="5">
        <v>205001000000</v>
      </c>
      <c r="N3" s="5" t="s">
        <v>2966</v>
      </c>
      <c r="O3" s="1">
        <v>44</v>
      </c>
      <c r="P3" s="6">
        <v>1</v>
      </c>
      <c r="Q3" s="6" t="s">
        <v>3890</v>
      </c>
      <c r="R3" s="6" t="s">
        <v>3847</v>
      </c>
      <c r="S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3" s="1" t="str">
        <f>IF(Таблица2[[#This Row],[Нас.пункт, микрорайон]]="Искателей","Искателей","")</f>
        <v>Искателей</v>
      </c>
      <c r="U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Газовиков</v>
      </c>
      <c r="W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3Б</v>
      </c>
      <c r="X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" s="5" t="s">
        <v>2968</v>
      </c>
      <c r="AA3" s="5">
        <v>1</v>
      </c>
      <c r="AB3" s="1" t="s">
        <v>3164</v>
      </c>
      <c r="AC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" s="1">
        <v>2</v>
      </c>
      <c r="AF3" s="1">
        <v>202</v>
      </c>
      <c r="AG3" s="1" t="s">
        <v>1352</v>
      </c>
      <c r="AH3" s="7">
        <v>777904.87</v>
      </c>
      <c r="AI3" s="7">
        <f>Таблица2[[#This Row],[Действующая КС]]/Таблица2[[#This Row],[Площадь помещения]]</f>
        <v>17679.656136363636</v>
      </c>
      <c r="AJ3" s="42">
        <f>VLOOKUP(Таблица2[[#This Row],[Уточнённый кадастровый номер родительского объекта - здания]],Таблица1[[Кадастровый номер здания]:[УПКС]],33,0)</f>
        <v>40927.718999999997</v>
      </c>
      <c r="AK3" s="47">
        <f>ROUND(Таблица2[[#This Row],[УПКС родительского объекта]]*Таблица2[[#This Row],[Площадь помещения]],2)</f>
        <v>1800819.64</v>
      </c>
      <c r="AL3" s="13">
        <f>Таблица2[[#This Row],[Кадастровая стоимость, руб]]/Таблица2[[#This Row],[Действующая КС]]</f>
        <v>2.3149612625512934</v>
      </c>
      <c r="AM3" s="13" t="s">
        <v>3996</v>
      </c>
      <c r="AN3" s="13" t="s">
        <v>3997</v>
      </c>
      <c r="AO3" s="13" t="s">
        <v>3999</v>
      </c>
      <c r="AP3" s="12" t="s">
        <v>3985</v>
      </c>
      <c r="AQ3" s="12" t="s">
        <v>3986</v>
      </c>
      <c r="AR3" s="46" t="s">
        <v>4015</v>
      </c>
    </row>
    <row r="4" spans="1:44" x14ac:dyDescent="0.25">
      <c r="A4" s="1" t="s">
        <v>3842</v>
      </c>
      <c r="B4" s="1" t="s">
        <v>2966</v>
      </c>
      <c r="C4" s="1" t="s">
        <v>1165</v>
      </c>
      <c r="D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83:00:060005</v>
      </c>
      <c r="E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" s="5"/>
      <c r="H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" s="5">
        <f>VLOOKUP(Таблица2[[#This Row],[Уточнённый кадастровый номер родительского объекта - здания]],Таблица1[[Кадастровый номер здания]:[№ корп]],14,0)</f>
        <v>1935</v>
      </c>
      <c r="J4" s="5" t="s">
        <v>3988</v>
      </c>
      <c r="K4" s="5" t="s">
        <v>3989</v>
      </c>
      <c r="L4" s="5" t="s">
        <v>1005</v>
      </c>
      <c r="M4" s="5">
        <v>205001000000</v>
      </c>
      <c r="N4" s="5" t="s">
        <v>2966</v>
      </c>
      <c r="O4" s="1">
        <v>23.2</v>
      </c>
      <c r="P4" s="6">
        <v>1</v>
      </c>
      <c r="Q4" s="6" t="s">
        <v>3889</v>
      </c>
      <c r="R4" s="6" t="s">
        <v>3843</v>
      </c>
      <c r="S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4" s="1" t="str">
        <f>IF(Таблица2[[#This Row],[Нас.пункт, микрорайон]]="Искателей","Искателей","")</f>
        <v>Искателей</v>
      </c>
      <c r="U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Угольная</v>
      </c>
      <c r="W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" s="5" t="s">
        <v>2968</v>
      </c>
      <c r="AA4" s="5">
        <v>1</v>
      </c>
      <c r="AB4" s="1"/>
      <c r="AC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" s="1">
        <v>2</v>
      </c>
      <c r="AF4" s="1">
        <v>201</v>
      </c>
      <c r="AG4" s="1" t="s">
        <v>1350</v>
      </c>
      <c r="AH4" s="7">
        <v>160667.01</v>
      </c>
      <c r="AI4" s="7">
        <f>Таблица2[[#This Row],[Действующая КС]]/Таблица2[[#This Row],[Площадь помещения]]</f>
        <v>6925.3021551724141</v>
      </c>
      <c r="AJ4" s="43">
        <f>VLOOKUP(Таблица2[[#This Row],[Уточнённый кадастровый номер родительского объекта - здания]],Таблица1[[Кадастровый номер здания]:[УПКС]],33,0)</f>
        <v>12345.3742</v>
      </c>
      <c r="AK4" s="47">
        <f>ROUND(Таблица2[[#This Row],[УПКС родительского объекта]]*Таблица2[[#This Row],[Площадь помещения]],2)</f>
        <v>286412.68</v>
      </c>
      <c r="AL4" s="14">
        <f>Таблица2[[#This Row],[Кадастровая стоимость, руб]]/Таблица2[[#This Row],[Действующая КС]]</f>
        <v>1.7826477258772662</v>
      </c>
      <c r="AM4" s="13" t="s">
        <v>3996</v>
      </c>
      <c r="AN4" s="13" t="s">
        <v>3997</v>
      </c>
      <c r="AO4" s="13" t="s">
        <v>3999</v>
      </c>
      <c r="AP4" s="12" t="s">
        <v>3985</v>
      </c>
      <c r="AQ4" s="12" t="s">
        <v>3986</v>
      </c>
      <c r="AR4" s="46" t="s">
        <v>4015</v>
      </c>
    </row>
    <row r="5" spans="1:44" x14ac:dyDescent="0.25">
      <c r="A5" s="1" t="s">
        <v>3844</v>
      </c>
      <c r="B5" s="1" t="s">
        <v>2966</v>
      </c>
      <c r="C5" s="1" t="s">
        <v>1165</v>
      </c>
      <c r="D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83:00:060005</v>
      </c>
      <c r="E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5" s="5"/>
      <c r="H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" s="5">
        <f>VLOOKUP(Таблица2[[#This Row],[Уточнённый кадастровый номер родительского объекта - здания]],Таблица1[[Кадастровый номер здания]:[№ корп]],14,0)</f>
        <v>1935</v>
      </c>
      <c r="J5" s="5" t="s">
        <v>3988</v>
      </c>
      <c r="K5" s="5" t="s">
        <v>3989</v>
      </c>
      <c r="L5" s="5" t="s">
        <v>1005</v>
      </c>
      <c r="M5" s="5">
        <v>205001000000</v>
      </c>
      <c r="N5" s="5" t="s">
        <v>2966</v>
      </c>
      <c r="O5" s="1">
        <v>31.5</v>
      </c>
      <c r="P5" s="6">
        <v>1</v>
      </c>
      <c r="Q5" s="6" t="s">
        <v>3889</v>
      </c>
      <c r="R5" s="6" t="s">
        <v>3845</v>
      </c>
      <c r="S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5" s="1" t="str">
        <f>IF(Таблица2[[#This Row],[Нас.пункт, микрорайон]]="Искателей","Искателей","")</f>
        <v>Искателей</v>
      </c>
      <c r="U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Угольная</v>
      </c>
      <c r="W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" s="5" t="s">
        <v>2968</v>
      </c>
      <c r="AA5" s="5">
        <v>2</v>
      </c>
      <c r="AB5" s="1"/>
      <c r="AC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" s="1">
        <v>2</v>
      </c>
      <c r="AF5" s="1">
        <v>201</v>
      </c>
      <c r="AG5" s="1" t="s">
        <v>1350</v>
      </c>
      <c r="AH5" s="7">
        <v>218147.02</v>
      </c>
      <c r="AI5" s="7">
        <f>Таблица2[[#This Row],[Действующая КС]]/Таблица2[[#This Row],[Площадь помещения]]</f>
        <v>6925.3022222222216</v>
      </c>
      <c r="AJ5" s="43">
        <f>VLOOKUP(Таблица2[[#This Row],[Уточнённый кадастровый номер родительского объекта - здания]],Таблица1[[Кадастровый номер здания]:[УПКС]],33,0)</f>
        <v>12345.3742</v>
      </c>
      <c r="AK5" s="47">
        <f>ROUND(Таблица2[[#This Row],[УПКС родительского объекта]]*Таблица2[[#This Row],[Площадь помещения]],2)</f>
        <v>388879.29</v>
      </c>
      <c r="AL5" s="14">
        <f>Таблица2[[#This Row],[Кадастровая стоимость, руб]]/Таблица2[[#This Row],[Действующая КС]]</f>
        <v>1.7826477299575305</v>
      </c>
      <c r="AM5" s="13" t="s">
        <v>3996</v>
      </c>
      <c r="AN5" s="13" t="s">
        <v>3997</v>
      </c>
      <c r="AO5" s="13" t="s">
        <v>3999</v>
      </c>
      <c r="AP5" s="12" t="s">
        <v>3985</v>
      </c>
      <c r="AQ5" s="12" t="s">
        <v>3986</v>
      </c>
      <c r="AR5" s="46" t="s">
        <v>4015</v>
      </c>
    </row>
    <row r="6" spans="1:44" x14ac:dyDescent="0.25">
      <c r="A6" s="1" t="s">
        <v>3848</v>
      </c>
      <c r="B6" s="1" t="s">
        <v>2966</v>
      </c>
      <c r="C6" s="1" t="s">
        <v>1216</v>
      </c>
      <c r="D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6" s="5"/>
      <c r="H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6" s="5">
        <f>VLOOKUP(Таблица2[[#This Row],[Уточнённый кадастровый номер родительского объекта - здания]],Таблица1[[Кадастровый номер здания]:[№ корп]],14,0)</f>
        <v>2007</v>
      </c>
      <c r="J6" s="5" t="s">
        <v>3988</v>
      </c>
      <c r="K6" s="5" t="s">
        <v>3989</v>
      </c>
      <c r="L6" s="5" t="s">
        <v>1005</v>
      </c>
      <c r="M6" s="5">
        <v>205001000000</v>
      </c>
      <c r="N6" s="5" t="s">
        <v>2966</v>
      </c>
      <c r="O6" s="1">
        <v>224.3</v>
      </c>
      <c r="P6" s="6" t="s">
        <v>2986</v>
      </c>
      <c r="Q6" s="6" t="s">
        <v>3921</v>
      </c>
      <c r="R6" s="6" t="s">
        <v>3849</v>
      </c>
      <c r="S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6" s="1" t="str">
        <f>IF(Таблица2[[#This Row],[Нас.пункт, микрорайон]]="Искателей","Искателей","")</f>
        <v>Искателей</v>
      </c>
      <c r="U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Летняя</v>
      </c>
      <c r="W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" s="5" t="s">
        <v>2968</v>
      </c>
      <c r="AA6" s="5">
        <v>1</v>
      </c>
      <c r="AB6" s="1" t="s">
        <v>3164</v>
      </c>
      <c r="AC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6" s="1">
        <v>2</v>
      </c>
      <c r="AF6" s="1">
        <v>202</v>
      </c>
      <c r="AG6" s="1" t="s">
        <v>1352</v>
      </c>
      <c r="AH6" s="7">
        <v>4811748.6500000004</v>
      </c>
      <c r="AI6" s="7">
        <f>Таблица2[[#This Row],[Действующая КС]]/Таблица2[[#This Row],[Площадь помещения]]</f>
        <v>21452.290013374946</v>
      </c>
      <c r="AJ6" s="43">
        <f>VLOOKUP(Таблица2[[#This Row],[Уточнённый кадастровый номер родительского объекта - здания]],Таблица1[[Кадастровый номер здания]:[УПКС]],33,0)</f>
        <v>21070.304599999999</v>
      </c>
      <c r="AK6" s="47">
        <f>ROUND(Таблица2[[#This Row],[УПКС родительского объекта]]*Таблица2[[#This Row],[Площадь помещения]],2)</f>
        <v>4726069.32</v>
      </c>
      <c r="AL6" s="14">
        <f>Таблица2[[#This Row],[Кадастровая стоимость, руб]]/Таблица2[[#This Row],[Действующая КС]]</f>
        <v>0.98219372285790529</v>
      </c>
      <c r="AM6" s="13" t="s">
        <v>3996</v>
      </c>
      <c r="AN6" s="13" t="s">
        <v>3997</v>
      </c>
      <c r="AO6" s="13" t="s">
        <v>3999</v>
      </c>
      <c r="AP6" s="12" t="s">
        <v>3985</v>
      </c>
      <c r="AQ6" s="12" t="s">
        <v>3986</v>
      </c>
      <c r="AR6" s="46" t="s">
        <v>4015</v>
      </c>
    </row>
    <row r="7" spans="1:44" x14ac:dyDescent="0.25">
      <c r="A7" s="1" t="s">
        <v>3850</v>
      </c>
      <c r="B7" s="1" t="s">
        <v>2966</v>
      </c>
      <c r="C7" s="1" t="s">
        <v>1202</v>
      </c>
      <c r="D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" s="5"/>
      <c r="H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7" s="5">
        <f>VLOOKUP(Таблица2[[#This Row],[Уточнённый кадастровый номер родительского объекта - здания]],Таблица1[[Кадастровый номер здания]:[№ корп]],14,0)</f>
        <v>2006</v>
      </c>
      <c r="J7" s="5" t="s">
        <v>3988</v>
      </c>
      <c r="K7" s="5" t="s">
        <v>3989</v>
      </c>
      <c r="L7" s="5" t="s">
        <v>1005</v>
      </c>
      <c r="M7" s="5">
        <v>205001000000</v>
      </c>
      <c r="N7" s="5" t="s">
        <v>2966</v>
      </c>
      <c r="O7" s="1">
        <v>190.2</v>
      </c>
      <c r="P7" s="6" t="s">
        <v>3851</v>
      </c>
      <c r="Q7" s="6" t="s">
        <v>3920</v>
      </c>
      <c r="R7" s="6" t="s">
        <v>3852</v>
      </c>
      <c r="S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7" s="1" t="str">
        <f>IF(Таблица2[[#This Row],[Нас.пункт, микрорайон]]="Искателей","Искателей","")</f>
        <v>Искателей</v>
      </c>
      <c r="U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Спортивная</v>
      </c>
      <c r="W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" s="5" t="s">
        <v>2968</v>
      </c>
      <c r="AA7" s="5">
        <v>1</v>
      </c>
      <c r="AB7" s="1" t="s">
        <v>3164</v>
      </c>
      <c r="AC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" s="1">
        <v>2</v>
      </c>
      <c r="AF7" s="1">
        <v>202</v>
      </c>
      <c r="AG7" s="1" t="s">
        <v>1352</v>
      </c>
      <c r="AH7" s="7">
        <v>1719496.24</v>
      </c>
      <c r="AI7" s="7">
        <f>Таблица2[[#This Row],[Действующая КС]]/Таблица2[[#This Row],[Площадь помещения]]</f>
        <v>9040.4639327024197</v>
      </c>
      <c r="AJ7" s="43">
        <f>VLOOKUP(Таблица2[[#This Row],[Уточнённый кадастровый номер родительского объекта - здания]],Таблица1[[Кадастровый номер здания]:[УПКС]],33,0)</f>
        <v>23548.733199999999</v>
      </c>
      <c r="AK7" s="47">
        <f>ROUND(Таблица2[[#This Row],[УПКС родительского объекта]]*Таблица2[[#This Row],[Площадь помещения]],2)</f>
        <v>4478969.05</v>
      </c>
      <c r="AL7" s="14">
        <f>Таблица2[[#This Row],[Кадастровая стоимость, руб]]/Таблица2[[#This Row],[Действующая КС]]</f>
        <v>2.6048146810719399</v>
      </c>
      <c r="AM7" s="13" t="s">
        <v>3996</v>
      </c>
      <c r="AN7" s="13" t="s">
        <v>3997</v>
      </c>
      <c r="AO7" s="13" t="s">
        <v>3999</v>
      </c>
      <c r="AP7" s="12" t="s">
        <v>3985</v>
      </c>
      <c r="AQ7" s="12" t="s">
        <v>3986</v>
      </c>
      <c r="AR7" s="46" t="s">
        <v>4015</v>
      </c>
    </row>
    <row r="8" spans="1:44" x14ac:dyDescent="0.25">
      <c r="A8" s="1" t="s">
        <v>3853</v>
      </c>
      <c r="B8" s="1" t="s">
        <v>2999</v>
      </c>
      <c r="C8" s="1" t="s">
        <v>1278</v>
      </c>
      <c r="D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" s="5"/>
      <c r="H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8" s="5">
        <f>VLOOKUP(Таблица2[[#This Row],[Уточнённый кадастровый номер родительского объекта - здания]],Таблица1[[Кадастровый номер здания]:[№ корп]],14,0)</f>
        <v>1998</v>
      </c>
      <c r="J8" s="5" t="s">
        <v>3988</v>
      </c>
      <c r="K8" s="5" t="s">
        <v>3989</v>
      </c>
      <c r="L8" s="5" t="s">
        <v>1005</v>
      </c>
      <c r="M8" s="5">
        <v>205001000000</v>
      </c>
      <c r="N8" s="5" t="s">
        <v>2966</v>
      </c>
      <c r="O8" s="1">
        <v>95.7</v>
      </c>
      <c r="P8" s="6">
        <v>1</v>
      </c>
      <c r="Q8" s="6" t="s">
        <v>3890</v>
      </c>
      <c r="R8" s="6" t="s">
        <v>3854</v>
      </c>
      <c r="S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8" s="1" t="str">
        <f>IF(Таблица2[[#This Row],[Нас.пункт, микрорайон]]="Искателей","Искателей","")</f>
        <v>Искателей</v>
      </c>
      <c r="U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Газовиков</v>
      </c>
      <c r="W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3А</v>
      </c>
      <c r="X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" s="5" t="s">
        <v>2968</v>
      </c>
      <c r="AA8" s="5">
        <v>1</v>
      </c>
      <c r="AB8" s="1" t="s">
        <v>3164</v>
      </c>
      <c r="AC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" s="1">
        <v>2</v>
      </c>
      <c r="AF8" s="1">
        <v>202</v>
      </c>
      <c r="AG8" s="1" t="s">
        <v>1352</v>
      </c>
      <c r="AH8" s="7">
        <v>2478279.7400000002</v>
      </c>
      <c r="AI8" s="7">
        <f>Таблица2[[#This Row],[Действующая КС]]/Таблица2[[#This Row],[Площадь помещения]]</f>
        <v>25896.340020898642</v>
      </c>
      <c r="AJ8" s="43">
        <f>VLOOKUP(Таблица2[[#This Row],[Уточнённый кадастровый номер родительского объекта - здания]],Таблица1[[Кадастровый номер здания]:[УПКС]],33,0)</f>
        <v>32758.7768</v>
      </c>
      <c r="AK8" s="47">
        <f>ROUND(Таблица2[[#This Row],[УПКС родительского объекта]]*Таблица2[[#This Row],[Площадь помещения]],2)</f>
        <v>3135014.94</v>
      </c>
      <c r="AL8" s="14">
        <f>Таблица2[[#This Row],[Кадастровая стоимость, руб]]/Таблица2[[#This Row],[Действующая КС]]</f>
        <v>1.2649963962502473</v>
      </c>
      <c r="AM8" s="13" t="s">
        <v>3996</v>
      </c>
      <c r="AN8" s="13" t="s">
        <v>3997</v>
      </c>
      <c r="AO8" s="13" t="s">
        <v>3999</v>
      </c>
      <c r="AP8" s="12" t="s">
        <v>3985</v>
      </c>
      <c r="AQ8" s="12" t="s">
        <v>3986</v>
      </c>
      <c r="AR8" s="46" t="s">
        <v>4015</v>
      </c>
    </row>
    <row r="9" spans="1:44" x14ac:dyDescent="0.25">
      <c r="A9" s="1" t="s">
        <v>3855</v>
      </c>
      <c r="B9" s="1" t="s">
        <v>2966</v>
      </c>
      <c r="C9" s="1" t="s">
        <v>1185</v>
      </c>
      <c r="D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9" s="5"/>
      <c r="H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9" s="5">
        <f>VLOOKUP(Таблица2[[#This Row],[Уточнённый кадастровый номер родительского объекта - здания]],Таблица1[[Кадастровый номер здания]:[№ корп]],14,0)</f>
        <v>2006</v>
      </c>
      <c r="J9" s="5" t="s">
        <v>3988</v>
      </c>
      <c r="K9" s="5" t="s">
        <v>3989</v>
      </c>
      <c r="L9" s="5" t="s">
        <v>1005</v>
      </c>
      <c r="M9" s="5">
        <v>205001000000</v>
      </c>
      <c r="N9" s="5" t="s">
        <v>2966</v>
      </c>
      <c r="O9" s="1">
        <v>122.8</v>
      </c>
      <c r="P9" s="6">
        <v>1</v>
      </c>
      <c r="Q9" s="6" t="s">
        <v>3921</v>
      </c>
      <c r="R9" s="6" t="s">
        <v>3856</v>
      </c>
      <c r="S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9" s="1" t="str">
        <f>IF(Таблица2[[#This Row],[Нас.пункт, микрорайон]]="Искателей","Искателей","")</f>
        <v>Искателей</v>
      </c>
      <c r="U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Летняя</v>
      </c>
      <c r="W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" s="5" t="s">
        <v>2968</v>
      </c>
      <c r="AA9" s="5">
        <v>1</v>
      </c>
      <c r="AB9" s="1" t="s">
        <v>3164</v>
      </c>
      <c r="AC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" s="1">
        <v>2</v>
      </c>
      <c r="AF9" s="1">
        <v>202</v>
      </c>
      <c r="AG9" s="1" t="s">
        <v>1352</v>
      </c>
      <c r="AH9" s="7">
        <v>6027873.8899999997</v>
      </c>
      <c r="AI9" s="7">
        <f>Таблица2[[#This Row],[Действующая КС]]/Таблица2[[#This Row],[Площадь помещения]]</f>
        <v>49086.920928338761</v>
      </c>
      <c r="AJ9" s="43">
        <f>VLOOKUP(Таблица2[[#This Row],[Уточнённый кадастровый номер родительского объекта - здания]],Таблица1[[Кадастровый номер здания]:[УПКС]],33,0)</f>
        <v>31271.286700000001</v>
      </c>
      <c r="AK9" s="47">
        <f>ROUND(Таблица2[[#This Row],[УПКС родительского объекта]]*Таблица2[[#This Row],[Площадь помещения]],2)</f>
        <v>3840114.01</v>
      </c>
      <c r="AL9" s="14">
        <f>Таблица2[[#This Row],[Кадастровая стоимость, руб]]/Таблица2[[#This Row],[Действующая КС]]</f>
        <v>0.63705944750612553</v>
      </c>
      <c r="AM9" s="13" t="s">
        <v>3996</v>
      </c>
      <c r="AN9" s="13" t="s">
        <v>3997</v>
      </c>
      <c r="AO9" s="13" t="s">
        <v>3999</v>
      </c>
      <c r="AP9" s="12" t="s">
        <v>3985</v>
      </c>
      <c r="AQ9" s="12" t="s">
        <v>3986</v>
      </c>
      <c r="AR9" s="46" t="s">
        <v>4015</v>
      </c>
    </row>
    <row r="10" spans="1:44" x14ac:dyDescent="0.25">
      <c r="A10" s="1" t="s">
        <v>3857</v>
      </c>
      <c r="B10" s="1" t="s">
        <v>2966</v>
      </c>
      <c r="C10" s="1" t="s">
        <v>1277</v>
      </c>
      <c r="D1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83:00:060006</v>
      </c>
      <c r="E1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" s="5"/>
      <c r="H1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10" s="5">
        <f>VLOOKUP(Таблица2[[#This Row],[Уточнённый кадастровый номер родительского объекта - здания]],Таблица1[[Кадастровый номер здания]:[№ корп]],14,0)</f>
        <v>1986</v>
      </c>
      <c r="J10" s="5" t="s">
        <v>3988</v>
      </c>
      <c r="K10" s="5" t="s">
        <v>3989</v>
      </c>
      <c r="L10" s="5" t="s">
        <v>1005</v>
      </c>
      <c r="M10" s="5">
        <v>205001000000</v>
      </c>
      <c r="N10" s="5" t="s">
        <v>2966</v>
      </c>
      <c r="O10" s="1">
        <v>60.4</v>
      </c>
      <c r="P10" s="6">
        <v>1</v>
      </c>
      <c r="Q10" s="6" t="s">
        <v>3941</v>
      </c>
      <c r="R10" s="6" t="s">
        <v>3858</v>
      </c>
      <c r="S1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10" s="1" t="str">
        <f>IF(Таблица2[[#This Row],[Нас.пункт, микрорайон]]="Искателей","Искателей","")</f>
        <v>Искателей</v>
      </c>
      <c r="U1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1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Строительный</v>
      </c>
      <c r="W1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1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" s="5" t="s">
        <v>2968</v>
      </c>
      <c r="AA10" s="5">
        <v>1</v>
      </c>
      <c r="AB10" s="1" t="s">
        <v>3164</v>
      </c>
      <c r="AC1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" s="1">
        <v>2</v>
      </c>
      <c r="AF10" s="1">
        <v>202</v>
      </c>
      <c r="AG10" s="1" t="s">
        <v>1352</v>
      </c>
      <c r="AH10" s="7">
        <v>1819517.38</v>
      </c>
      <c r="AI10" s="7">
        <f>Таблица2[[#This Row],[Действующая КС]]/Таблица2[[#This Row],[Площадь помещения]]</f>
        <v>30124.459933774833</v>
      </c>
      <c r="AJ10" s="43">
        <f>VLOOKUP(Таблица2[[#This Row],[Уточнённый кадастровый номер родительского объекта - здания]],Таблица1[[Кадастровый номер здания]:[УПКС]],33,0)</f>
        <v>29991.1296</v>
      </c>
      <c r="AK10" s="47">
        <f>ROUND(Таблица2[[#This Row],[УПКС родительского объекта]]*Таблица2[[#This Row],[Площадь помещения]],2)</f>
        <v>1811464.23</v>
      </c>
      <c r="AL10" s="14">
        <f>Таблица2[[#This Row],[Кадастровая стоимость, руб]]/Таблица2[[#This Row],[Действующая КС]]</f>
        <v>0.99557401864443862</v>
      </c>
      <c r="AM10" s="13" t="s">
        <v>3996</v>
      </c>
      <c r="AN10" s="13" t="s">
        <v>3997</v>
      </c>
      <c r="AO10" s="13" t="s">
        <v>3999</v>
      </c>
      <c r="AP10" s="12" t="s">
        <v>3985</v>
      </c>
      <c r="AQ10" s="12" t="s">
        <v>3986</v>
      </c>
      <c r="AR10" s="46" t="s">
        <v>4015</v>
      </c>
    </row>
    <row r="11" spans="1:44" x14ac:dyDescent="0.25">
      <c r="A11" s="1" t="s">
        <v>3859</v>
      </c>
      <c r="B11" s="1" t="s">
        <v>2966</v>
      </c>
      <c r="C11" s="1" t="s">
        <v>1238</v>
      </c>
      <c r="D1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1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1" s="5"/>
      <c r="H1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11" s="5">
        <f>VLOOKUP(Таблица2[[#This Row],[Уточнённый кадастровый номер родительского объекта - здания]],Таблица1[[Кадастровый номер здания]:[№ корп]],14,0)</f>
        <v>2006</v>
      </c>
      <c r="J11" s="5" t="s">
        <v>3988</v>
      </c>
      <c r="K11" s="5" t="s">
        <v>3989</v>
      </c>
      <c r="L11" s="5" t="s">
        <v>1005</v>
      </c>
      <c r="M11" s="5">
        <v>205001000000</v>
      </c>
      <c r="N11" s="5" t="s">
        <v>2966</v>
      </c>
      <c r="O11" s="1">
        <v>84.4</v>
      </c>
      <c r="P11" s="6" t="s">
        <v>3851</v>
      </c>
      <c r="Q11" s="6" t="s">
        <v>3921</v>
      </c>
      <c r="R11" s="6" t="s">
        <v>3860</v>
      </c>
      <c r="S1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11" s="1" t="str">
        <f>IF(Таблица2[[#This Row],[Нас.пункт, микрорайон]]="Искателей","Искателей","")</f>
        <v>Искателей</v>
      </c>
      <c r="U1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1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Летняя</v>
      </c>
      <c r="W1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21</v>
      </c>
      <c r="X1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" s="5" t="s">
        <v>2968</v>
      </c>
      <c r="AA11" s="5">
        <v>1</v>
      </c>
      <c r="AB11" s="1"/>
      <c r="AC1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1" s="1">
        <v>2</v>
      </c>
      <c r="AF11" s="1">
        <v>202</v>
      </c>
      <c r="AG11" s="1" t="s">
        <v>1352</v>
      </c>
      <c r="AH11" s="7">
        <v>3225075.92</v>
      </c>
      <c r="AI11" s="7">
        <f>Таблица2[[#This Row],[Действующая КС]]/Таблица2[[#This Row],[Площадь помещения]]</f>
        <v>38211.799999999996</v>
      </c>
      <c r="AJ11" s="43">
        <f>VLOOKUP(Таблица2[[#This Row],[Уточнённый кадастровый номер родительского объекта - здания]],Таблица1[[Кадастровый номер здания]:[УПКС]],33,0)</f>
        <v>20507.929100000001</v>
      </c>
      <c r="AK11" s="47">
        <f>ROUND(Таблица2[[#This Row],[УПКС родительского объекта]]*Таблица2[[#This Row],[Площадь помещения]],2)</f>
        <v>1730869.22</v>
      </c>
      <c r="AL11" s="14">
        <f>Таблица2[[#This Row],[Кадастровая стоимость, руб]]/Таблица2[[#This Row],[Действующая КС]]</f>
        <v>0.53669099981993607</v>
      </c>
      <c r="AM11" s="13" t="s">
        <v>3996</v>
      </c>
      <c r="AN11" s="13" t="s">
        <v>3997</v>
      </c>
      <c r="AO11" s="13" t="s">
        <v>3999</v>
      </c>
      <c r="AP11" s="12" t="s">
        <v>3985</v>
      </c>
      <c r="AQ11" s="12" t="s">
        <v>3986</v>
      </c>
      <c r="AR11" s="46" t="s">
        <v>4015</v>
      </c>
    </row>
    <row r="12" spans="1:44" x14ac:dyDescent="0.25">
      <c r="A12" s="1" t="s">
        <v>3861</v>
      </c>
      <c r="B12" s="1" t="s">
        <v>2999</v>
      </c>
      <c r="C12" s="1" t="s">
        <v>1246</v>
      </c>
      <c r="D1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1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" s="5"/>
      <c r="H1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12" s="5" t="s">
        <v>3988</v>
      </c>
      <c r="K12" s="5" t="s">
        <v>3989</v>
      </c>
      <c r="L12" s="5" t="s">
        <v>1005</v>
      </c>
      <c r="M12" s="5">
        <v>205001000000</v>
      </c>
      <c r="N12" s="5" t="s">
        <v>2966</v>
      </c>
      <c r="O12" s="1">
        <v>61</v>
      </c>
      <c r="P12" s="6">
        <v>1</v>
      </c>
      <c r="Q12" s="6" t="s">
        <v>3890</v>
      </c>
      <c r="R12" s="6" t="s">
        <v>3862</v>
      </c>
      <c r="S1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12" s="1" t="str">
        <f>IF(Таблица2[[#This Row],[Нас.пункт, микрорайон]]="Искателей","Искателей","")</f>
        <v>Искателей</v>
      </c>
      <c r="U1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1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Газовиков</v>
      </c>
      <c r="W1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</v>
      </c>
      <c r="X1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" s="5" t="s">
        <v>2968</v>
      </c>
      <c r="AA12" s="5">
        <v>1</v>
      </c>
      <c r="AB12" s="1" t="s">
        <v>3164</v>
      </c>
      <c r="AC1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2" s="1">
        <v>2</v>
      </c>
      <c r="AF12" s="1">
        <v>202</v>
      </c>
      <c r="AG12" s="1" t="s">
        <v>1352</v>
      </c>
      <c r="AH12" s="7">
        <v>1792159.87</v>
      </c>
      <c r="AI12" s="7">
        <f>Таблица2[[#This Row],[Действующая КС]]/Таблица2[[#This Row],[Площадь помещения]]</f>
        <v>29379.670000000002</v>
      </c>
      <c r="AJ12" s="43">
        <f>VLOOKUP(Таблица2[[#This Row],[Уточнённый кадастровый номер родительского объекта - здания]],Таблица1[[Кадастровый номер здания]:[УПКС]],33,0)</f>
        <v>32369.3927</v>
      </c>
      <c r="AK12" s="47">
        <f>ROUND(Таблица2[[#This Row],[УПКС родительского объекта]]*Таблица2[[#This Row],[Площадь помещения]],2)</f>
        <v>1974532.95</v>
      </c>
      <c r="AL12" s="14">
        <f>Таблица2[[#This Row],[Кадастровая стоимость, руб]]/Таблица2[[#This Row],[Действующая КС]]</f>
        <v>1.1017616134881985</v>
      </c>
      <c r="AM12" s="13" t="s">
        <v>3996</v>
      </c>
      <c r="AN12" s="13" t="s">
        <v>3997</v>
      </c>
      <c r="AO12" s="13" t="s">
        <v>3999</v>
      </c>
      <c r="AP12" s="12" t="s">
        <v>3985</v>
      </c>
      <c r="AQ12" s="12" t="s">
        <v>3986</v>
      </c>
      <c r="AR12" s="46" t="s">
        <v>4015</v>
      </c>
    </row>
    <row r="13" spans="1:44" x14ac:dyDescent="0.25">
      <c r="A13" s="1" t="s">
        <v>3863</v>
      </c>
      <c r="B13" s="1" t="s">
        <v>2966</v>
      </c>
      <c r="C13" s="1" t="s">
        <v>1244</v>
      </c>
      <c r="D1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83:00:060005</v>
      </c>
      <c r="E1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" s="5"/>
      <c r="H1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3" s="5">
        <f>VLOOKUP(Таблица2[[#This Row],[Уточнённый кадастровый номер родительского объекта - здания]],Таблица1[[Кадастровый номер здания]:[№ корп]],14,0)</f>
        <v>1941</v>
      </c>
      <c r="J13" s="5" t="s">
        <v>3988</v>
      </c>
      <c r="K13" s="5" t="s">
        <v>3989</v>
      </c>
      <c r="L13" s="5" t="s">
        <v>1005</v>
      </c>
      <c r="M13" s="5">
        <v>205001000000</v>
      </c>
      <c r="N13" s="5" t="s">
        <v>2966</v>
      </c>
      <c r="O13" s="1">
        <v>50.3</v>
      </c>
      <c r="P13" s="6">
        <v>1</v>
      </c>
      <c r="Q13" s="6" t="s">
        <v>3889</v>
      </c>
      <c r="R13" s="6" t="s">
        <v>3864</v>
      </c>
      <c r="S1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13" s="1" t="str">
        <f>IF(Таблица2[[#This Row],[Нас.пункт, микрорайон]]="Искателей","Искателей","")</f>
        <v>Искателей</v>
      </c>
      <c r="U1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1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Угольная</v>
      </c>
      <c r="W1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1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" s="5" t="s">
        <v>2968</v>
      </c>
      <c r="AA13" s="5">
        <v>1</v>
      </c>
      <c r="AB13" s="1" t="s">
        <v>3164</v>
      </c>
      <c r="AC1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" s="1">
        <v>2</v>
      </c>
      <c r="AF13" s="1">
        <v>202</v>
      </c>
      <c r="AG13" s="1" t="s">
        <v>1352</v>
      </c>
      <c r="AH13" s="7">
        <v>1922053.54</v>
      </c>
      <c r="AI13" s="7">
        <f>Таблица2[[#This Row],[Действующая КС]]/Таблица2[[#This Row],[Площадь помещения]]</f>
        <v>38211.800000000003</v>
      </c>
      <c r="AJ13" s="43">
        <f>VLOOKUP(Таблица2[[#This Row],[Уточнённый кадастровый номер родительского объекта - здания]],Таблица1[[Кадастровый номер здания]:[УПКС]],33,0)</f>
        <v>12480.068499999999</v>
      </c>
      <c r="AK13" s="47">
        <f>ROUND(Таблица2[[#This Row],[УПКС родительского объекта]]*Таблица2[[#This Row],[Площадь помещения]],2)</f>
        <v>627747.44999999995</v>
      </c>
      <c r="AL13" s="14">
        <f>Таблица2[[#This Row],[Кадастровая стоимость, руб]]/Таблица2[[#This Row],[Действующая КС]]</f>
        <v>0.32660247851368385</v>
      </c>
      <c r="AM13" s="13" t="s">
        <v>3996</v>
      </c>
      <c r="AN13" s="13" t="s">
        <v>3997</v>
      </c>
      <c r="AO13" s="13" t="s">
        <v>3999</v>
      </c>
      <c r="AP13" s="12" t="s">
        <v>3985</v>
      </c>
      <c r="AQ13" s="12" t="s">
        <v>3986</v>
      </c>
      <c r="AR13" s="46" t="s">
        <v>4015</v>
      </c>
    </row>
    <row r="14" spans="1:44" x14ac:dyDescent="0.25">
      <c r="A14" s="1" t="s">
        <v>3865</v>
      </c>
      <c r="B14" s="1" t="s">
        <v>2966</v>
      </c>
      <c r="C14" s="1" t="s">
        <v>1251</v>
      </c>
      <c r="D1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83:00:060010</v>
      </c>
      <c r="E1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" s="5"/>
      <c r="H1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" s="5">
        <f>VLOOKUP(Таблица2[[#This Row],[Уточнённый кадастровый номер родительского объекта - здания]],Таблица1[[Кадастровый номер здания]:[№ корп]],14,0)</f>
        <v>1997</v>
      </c>
      <c r="J14" s="5" t="s">
        <v>3988</v>
      </c>
      <c r="K14" s="5" t="s">
        <v>3989</v>
      </c>
      <c r="L14" s="5" t="s">
        <v>1005</v>
      </c>
      <c r="M14" s="5">
        <v>205001000000</v>
      </c>
      <c r="N14" s="5" t="s">
        <v>2966</v>
      </c>
      <c r="O14" s="1">
        <v>75</v>
      </c>
      <c r="P14" s="6">
        <v>1</v>
      </c>
      <c r="Q14" s="6" t="s">
        <v>3928</v>
      </c>
      <c r="R14" s="6" t="s">
        <v>3866</v>
      </c>
      <c r="S1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14" s="1" t="str">
        <f>IF(Таблица2[[#This Row],[Нас.пункт, микрорайон]]="Искателей","Искателей","")</f>
        <v>Искателей</v>
      </c>
      <c r="U1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1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Озерный</v>
      </c>
      <c r="W1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</v>
      </c>
      <c r="X1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" s="5" t="s">
        <v>2968</v>
      </c>
      <c r="AA14" s="5">
        <v>1</v>
      </c>
      <c r="AB14" s="1" t="s">
        <v>3164</v>
      </c>
      <c r="AC1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4" s="1">
        <v>2</v>
      </c>
      <c r="AF14" s="1">
        <v>202</v>
      </c>
      <c r="AG14" s="1" t="s">
        <v>1352</v>
      </c>
      <c r="AH14" s="7">
        <v>941408.26</v>
      </c>
      <c r="AI14" s="7">
        <f>Таблица2[[#This Row],[Действующая КС]]/Таблица2[[#This Row],[Площадь помещения]]</f>
        <v>12552.110133333334</v>
      </c>
      <c r="AJ14" s="43">
        <f>VLOOKUP(Таблица2[[#This Row],[Уточнённый кадастровый номер родительского объекта - здания]],Таблица1[[Кадастровый номер здания]:[УПКС]],33,0)</f>
        <v>34890.6348</v>
      </c>
      <c r="AK14" s="47">
        <f>ROUND(Таблица2[[#This Row],[УПКС родительского объекта]]*Таблица2[[#This Row],[Площадь помещения]],2)</f>
        <v>2616797.61</v>
      </c>
      <c r="AL14" s="14">
        <f>Таблица2[[#This Row],[Кадастровая стоимость, руб]]/Таблица2[[#This Row],[Действующая КС]]</f>
        <v>2.7796628956707901</v>
      </c>
      <c r="AM14" s="13" t="s">
        <v>3996</v>
      </c>
      <c r="AN14" s="13" t="s">
        <v>3997</v>
      </c>
      <c r="AO14" s="13" t="s">
        <v>3999</v>
      </c>
      <c r="AP14" s="12" t="s">
        <v>3985</v>
      </c>
      <c r="AQ14" s="12" t="s">
        <v>3986</v>
      </c>
      <c r="AR14" s="46" t="s">
        <v>4015</v>
      </c>
    </row>
    <row r="15" spans="1:44" x14ac:dyDescent="0.25">
      <c r="A15" s="1" t="s">
        <v>3867</v>
      </c>
      <c r="B15" s="1" t="s">
        <v>2966</v>
      </c>
      <c r="C15" s="1" t="s">
        <v>1271</v>
      </c>
      <c r="D1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1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" s="5"/>
      <c r="H1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Каркасно-обшивные</v>
      </c>
      <c r="I15" s="5">
        <f>VLOOKUP(Таблица2[[#This Row],[Уточнённый кадастровый номер родительского объекта - здания]],Таблица1[[Кадастровый номер здания]:[№ корп]],14,0)</f>
        <v>2009</v>
      </c>
      <c r="J15" s="5" t="s">
        <v>3988</v>
      </c>
      <c r="K15" s="5" t="s">
        <v>3989</v>
      </c>
      <c r="L15" s="5" t="s">
        <v>1005</v>
      </c>
      <c r="M15" s="5">
        <v>205001000000</v>
      </c>
      <c r="N15" s="5" t="s">
        <v>2966</v>
      </c>
      <c r="O15" s="1">
        <v>127.2</v>
      </c>
      <c r="P15" s="6" t="s">
        <v>2737</v>
      </c>
      <c r="Q15" s="6" t="s">
        <v>3944</v>
      </c>
      <c r="R15" s="6" t="s">
        <v>3868</v>
      </c>
      <c r="S1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15" s="1" t="str">
        <f>IF(Таблица2[[#This Row],[Нас.пункт, микрорайон]]="Искателей","Искателей","")</f>
        <v>Искателей</v>
      </c>
      <c r="U1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1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Международная</v>
      </c>
      <c r="W1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1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" s="5" t="s">
        <v>2968</v>
      </c>
      <c r="AA15" s="5">
        <v>1</v>
      </c>
      <c r="AB15" s="1" t="s">
        <v>3164</v>
      </c>
      <c r="AC1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" s="1">
        <v>2</v>
      </c>
      <c r="AF15" s="1">
        <v>202</v>
      </c>
      <c r="AG15" s="1" t="s">
        <v>1352</v>
      </c>
      <c r="AH15" s="7">
        <v>3231518.54</v>
      </c>
      <c r="AI15" s="7">
        <f>Таблица2[[#This Row],[Действующая КС]]/Таблица2[[#This Row],[Площадь помещения]]</f>
        <v>25405.019968553457</v>
      </c>
      <c r="AJ15" s="43">
        <f>VLOOKUP(Таблица2[[#This Row],[Уточнённый кадастровый номер родительского объекта - здания]],Таблица1[[Кадастровый номер здания]:[УПКС]],33,0)</f>
        <v>31320.754799999999</v>
      </c>
      <c r="AK15" s="47">
        <f>ROUND(Таблица2[[#This Row],[УПКС родительского объекта]]*Таблица2[[#This Row],[Площадь помещения]],2)</f>
        <v>3984000.01</v>
      </c>
      <c r="AL15" s="14">
        <f>Таблица2[[#This Row],[Кадастровая стоимость, руб]]/Таблица2[[#This Row],[Действующая КС]]</f>
        <v>1.2328569249056511</v>
      </c>
      <c r="AM15" s="13" t="s">
        <v>3996</v>
      </c>
      <c r="AN15" s="13" t="s">
        <v>3997</v>
      </c>
      <c r="AO15" s="13" t="s">
        <v>3999</v>
      </c>
      <c r="AP15" s="12" t="s">
        <v>3985</v>
      </c>
      <c r="AQ15" s="12" t="s">
        <v>3986</v>
      </c>
      <c r="AR15" s="46" t="s">
        <v>4015</v>
      </c>
    </row>
    <row r="16" spans="1:44" x14ac:dyDescent="0.25">
      <c r="A16" s="1" t="s">
        <v>3162</v>
      </c>
      <c r="B16" s="1" t="s">
        <v>2966</v>
      </c>
      <c r="C16" s="1" t="s">
        <v>815</v>
      </c>
      <c r="D1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" s="1"/>
      <c r="H1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6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16" s="5" t="s">
        <v>3988</v>
      </c>
      <c r="K16" s="5" t="s">
        <v>3989</v>
      </c>
      <c r="L16" s="5" t="s">
        <v>1005</v>
      </c>
      <c r="M16" s="5">
        <v>205001000000</v>
      </c>
      <c r="N16" s="5" t="s">
        <v>2966</v>
      </c>
      <c r="O16" s="1">
        <v>81.3</v>
      </c>
      <c r="P16" s="6">
        <v>1</v>
      </c>
      <c r="Q16" s="6" t="s">
        <v>3900</v>
      </c>
      <c r="R16" s="1" t="s">
        <v>3163</v>
      </c>
      <c r="S1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" s="1" t="str">
        <f>IF(Таблица2[[#This Row],[Нас.пункт, микрорайон]]="Искателей","Искателей","")</f>
        <v/>
      </c>
      <c r="U1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1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" s="5" t="s">
        <v>2968</v>
      </c>
      <c r="AA16" s="5">
        <v>1</v>
      </c>
      <c r="AB16" s="1" t="s">
        <v>3164</v>
      </c>
      <c r="AC1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" s="1">
        <v>2</v>
      </c>
      <c r="AF16" s="1">
        <v>202</v>
      </c>
      <c r="AG16" s="1" t="s">
        <v>1352</v>
      </c>
      <c r="AH16" s="7">
        <v>1037072.75</v>
      </c>
      <c r="AI16" s="7">
        <f>Таблица2[[#This Row],[Действующая КС]]/Таблица2[[#This Row],[Площадь помещения]]</f>
        <v>12756.122386223862</v>
      </c>
      <c r="AJ16" s="43">
        <f>VLOOKUP(Таблица2[[#This Row],[Уточнённый кадастровый номер родительского объекта - здания]],Таблица1[[Кадастровый номер здания]:[УПКС]],33,0)</f>
        <v>32259.419099999999</v>
      </c>
      <c r="AK16" s="47">
        <f>ROUND(Таблица2[[#This Row],[УПКС родительского объекта]]*Таблица2[[#This Row],[Площадь помещения]],2)</f>
        <v>2622690.77</v>
      </c>
      <c r="AL16" s="14">
        <f>Таблица2[[#This Row],[Кадастровая стоимость, руб]]/Таблица2[[#This Row],[Действующая КС]]</f>
        <v>2.5289361522612563</v>
      </c>
      <c r="AM16" s="13" t="s">
        <v>3996</v>
      </c>
      <c r="AN16" s="13" t="s">
        <v>3997</v>
      </c>
      <c r="AO16" s="13" t="s">
        <v>3999</v>
      </c>
      <c r="AP16" s="12" t="s">
        <v>3985</v>
      </c>
      <c r="AQ16" s="12" t="s">
        <v>3986</v>
      </c>
      <c r="AR16" s="46" t="s">
        <v>4015</v>
      </c>
    </row>
    <row r="17" spans="1:44" x14ac:dyDescent="0.25">
      <c r="A17" s="1" t="s">
        <v>3165</v>
      </c>
      <c r="B17" s="1" t="s">
        <v>2966</v>
      </c>
      <c r="C17" s="1" t="s">
        <v>880</v>
      </c>
      <c r="D1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83:00:050201</v>
      </c>
      <c r="E1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" s="1"/>
      <c r="H1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" s="5">
        <f>VLOOKUP(Таблица2[[#This Row],[Уточнённый кадастровый номер родительского объекта - здания]],Таблица1[[Кадастровый номер здания]:[№ корп]],14,0)</f>
        <v>2005</v>
      </c>
      <c r="J17" s="5" t="s">
        <v>3988</v>
      </c>
      <c r="K17" s="5" t="s">
        <v>3989</v>
      </c>
      <c r="L17" s="5" t="s">
        <v>1005</v>
      </c>
      <c r="M17" s="5">
        <v>205001000000</v>
      </c>
      <c r="N17" s="5" t="s">
        <v>2966</v>
      </c>
      <c r="O17" s="1">
        <v>95.8</v>
      </c>
      <c r="P17" s="6">
        <v>1</v>
      </c>
      <c r="Q17" s="6" t="s">
        <v>3919</v>
      </c>
      <c r="R17" s="1" t="s">
        <v>3166</v>
      </c>
      <c r="S1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" s="1" t="str">
        <f>IF(Таблица2[[#This Row],[Нас.пункт, микрорайон]]="Искателей","Искателей","")</f>
        <v/>
      </c>
      <c r="U1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1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Бондарная</v>
      </c>
      <c r="W1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20</v>
      </c>
      <c r="X1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" s="5" t="s">
        <v>2968</v>
      </c>
      <c r="AA17" s="5">
        <v>1</v>
      </c>
      <c r="AB17" s="1" t="s">
        <v>3164</v>
      </c>
      <c r="AC1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" s="1">
        <v>2</v>
      </c>
      <c r="AF17" s="1">
        <v>202</v>
      </c>
      <c r="AG17" s="1" t="s">
        <v>1352</v>
      </c>
      <c r="AH17" s="7">
        <v>1898270.19</v>
      </c>
      <c r="AI17" s="7">
        <f>Таблица2[[#This Row],[Действующая КС]]/Таблица2[[#This Row],[Площадь помещения]]</f>
        <v>19814.928914405009</v>
      </c>
      <c r="AJ17" s="43">
        <f>VLOOKUP(Таблица2[[#This Row],[Уточнённый кадастровый номер родительского объекта - здания]],Таблица1[[Кадастровый номер здания]:[УПКС]],33,0)</f>
        <v>34905.734499999999</v>
      </c>
      <c r="AK17" s="47">
        <f>ROUND(Таблица2[[#This Row],[УПКС родительского объекта]]*Таблица2[[#This Row],[Площадь помещения]],2)</f>
        <v>3343969.37</v>
      </c>
      <c r="AL17" s="14">
        <f>Таблица2[[#This Row],[Кадастровая стоимость, руб]]/Таблица2[[#This Row],[Действующая КС]]</f>
        <v>1.7615876747240076</v>
      </c>
      <c r="AM17" s="13" t="s">
        <v>3996</v>
      </c>
      <c r="AN17" s="13" t="s">
        <v>3997</v>
      </c>
      <c r="AO17" s="13" t="s">
        <v>3999</v>
      </c>
      <c r="AP17" s="12" t="s">
        <v>3985</v>
      </c>
      <c r="AQ17" s="12" t="s">
        <v>3986</v>
      </c>
      <c r="AR17" s="46" t="s">
        <v>4015</v>
      </c>
    </row>
    <row r="18" spans="1:44" x14ac:dyDescent="0.25">
      <c r="A18" s="1" t="s">
        <v>3167</v>
      </c>
      <c r="B18" s="1" t="s">
        <v>2966</v>
      </c>
      <c r="C18" s="1" t="s">
        <v>615</v>
      </c>
      <c r="D1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1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8" s="1"/>
      <c r="H1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" s="5">
        <f>VLOOKUP(Таблица2[[#This Row],[Уточнённый кадастровый номер родительского объекта - здания]],Таблица1[[Кадастровый номер здания]:[№ корп]],14,0)</f>
        <v>1965</v>
      </c>
      <c r="J18" s="5" t="s">
        <v>3988</v>
      </c>
      <c r="K18" s="5" t="s">
        <v>3989</v>
      </c>
      <c r="L18" s="5" t="s">
        <v>1005</v>
      </c>
      <c r="M18" s="5">
        <v>205001000000</v>
      </c>
      <c r="N18" s="5" t="s">
        <v>2966</v>
      </c>
      <c r="O18" s="1">
        <v>53.7</v>
      </c>
      <c r="P18" s="6">
        <v>1</v>
      </c>
      <c r="Q18" s="6" t="s">
        <v>3910</v>
      </c>
      <c r="R18" s="1" t="s">
        <v>1950</v>
      </c>
      <c r="S1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" s="1" t="str">
        <f>IF(Таблица2[[#This Row],[Нас.пункт, микрорайон]]="Искателей","Искателей","")</f>
        <v/>
      </c>
      <c r="U1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1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1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30</v>
      </c>
      <c r="X1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" s="5" t="s">
        <v>2968</v>
      </c>
      <c r="AA18" s="5">
        <v>1</v>
      </c>
      <c r="AB18" s="1" t="s">
        <v>3164</v>
      </c>
      <c r="AC1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" s="1">
        <v>2</v>
      </c>
      <c r="AF18" s="1">
        <v>202</v>
      </c>
      <c r="AG18" s="1" t="s">
        <v>1352</v>
      </c>
      <c r="AH18" s="7">
        <v>449830.47</v>
      </c>
      <c r="AI18" s="7">
        <f>Таблица2[[#This Row],[Действующая КС]]/Таблица2[[#This Row],[Площадь помещения]]</f>
        <v>8376.7312849162008</v>
      </c>
      <c r="AJ18" s="43">
        <f>VLOOKUP(Таблица2[[#This Row],[Уточнённый кадастровый номер родительского объекта - здания]],Таблица1[[Кадастровый номер здания]:[УПКС]],33,0)</f>
        <v>15264.525799999999</v>
      </c>
      <c r="AK18" s="47">
        <f>ROUND(Таблица2[[#This Row],[УПКС родительского объекта]]*Таблица2[[#This Row],[Площадь помещения]],2)</f>
        <v>819705.04</v>
      </c>
      <c r="AL18" s="14">
        <f>Таблица2[[#This Row],[Кадастровая стоимость, руб]]/Таблица2[[#This Row],[Действующая КС]]</f>
        <v>1.822253259100034</v>
      </c>
      <c r="AM18" s="13" t="s">
        <v>3996</v>
      </c>
      <c r="AN18" s="13" t="s">
        <v>3997</v>
      </c>
      <c r="AO18" s="13" t="s">
        <v>3999</v>
      </c>
      <c r="AP18" s="12" t="s">
        <v>3985</v>
      </c>
      <c r="AQ18" s="12" t="s">
        <v>3986</v>
      </c>
      <c r="AR18" s="46" t="s">
        <v>4015</v>
      </c>
    </row>
    <row r="19" spans="1:44" x14ac:dyDescent="0.25">
      <c r="A19" s="1" t="s">
        <v>3168</v>
      </c>
      <c r="B19" s="1" t="s">
        <v>2966</v>
      </c>
      <c r="C19" s="1" t="s">
        <v>174</v>
      </c>
      <c r="D1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83:00:050030</v>
      </c>
      <c r="E1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" s="1"/>
      <c r="H1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19" s="5">
        <f>VLOOKUP(Таблица2[[#This Row],[Уточнённый кадастровый номер родительского объекта - здания]],Таблица1[[Кадастровый номер здания]:[№ корп]],14,0)</f>
        <v>2013</v>
      </c>
      <c r="J19" s="5" t="s">
        <v>3988</v>
      </c>
      <c r="K19" s="5" t="s">
        <v>3989</v>
      </c>
      <c r="L19" s="5" t="s">
        <v>1005</v>
      </c>
      <c r="M19" s="5">
        <v>205001000000</v>
      </c>
      <c r="N19" s="5" t="s">
        <v>2966</v>
      </c>
      <c r="O19" s="1">
        <v>102</v>
      </c>
      <c r="P19" s="6" t="s">
        <v>3013</v>
      </c>
      <c r="Q19" s="6" t="s">
        <v>3940</v>
      </c>
      <c r="R19" s="1" t="s">
        <v>3169</v>
      </c>
      <c r="S1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" s="1" t="str">
        <f>IF(Таблица2[[#This Row],[Нас.пункт, микрорайон]]="Искателей","Искателей","")</f>
        <v/>
      </c>
      <c r="U1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05 Ст.аэропорт</v>
      </c>
      <c r="V1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Российская</v>
      </c>
      <c r="W1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1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" s="5" t="s">
        <v>2968</v>
      </c>
      <c r="AA19" s="5">
        <v>1</v>
      </c>
      <c r="AB19" s="1" t="s">
        <v>3164</v>
      </c>
      <c r="AC1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" s="1">
        <v>2</v>
      </c>
      <c r="AF19" s="1">
        <v>202</v>
      </c>
      <c r="AG19" s="1" t="s">
        <v>1352</v>
      </c>
      <c r="AH19" s="7">
        <v>2026378.14</v>
      </c>
      <c r="AI19" s="7">
        <f>Таблица2[[#This Row],[Действующая КС]]/Таблица2[[#This Row],[Площадь помещения]]</f>
        <v>19866.452352941174</v>
      </c>
      <c r="AJ19" s="43">
        <f>VLOOKUP(Таблица2[[#This Row],[Уточнённый кадастровый номер родительского объекта - здания]],Таблица1[[Кадастровый номер здания]:[УПКС]],33,0)</f>
        <v>35124.746400000004</v>
      </c>
      <c r="AK19" s="47">
        <f>ROUND(Таблица2[[#This Row],[УПКС родительского объекта]]*Таблица2[[#This Row],[Площадь помещения]],2)</f>
        <v>3582724.13</v>
      </c>
      <c r="AL19" s="14">
        <f>Таблица2[[#This Row],[Кадастровая стоимость, руб]]/Таблица2[[#This Row],[Действующая КС]]</f>
        <v>1.7680432192186992</v>
      </c>
      <c r="AM19" s="13" t="s">
        <v>3996</v>
      </c>
      <c r="AN19" s="13" t="s">
        <v>3997</v>
      </c>
      <c r="AO19" s="13" t="s">
        <v>3999</v>
      </c>
      <c r="AP19" s="12" t="s">
        <v>3985</v>
      </c>
      <c r="AQ19" s="12" t="s">
        <v>3986</v>
      </c>
      <c r="AR19" s="46" t="s">
        <v>4015</v>
      </c>
    </row>
    <row r="20" spans="1:44" x14ac:dyDescent="0.25">
      <c r="A20" s="1" t="s">
        <v>2964</v>
      </c>
      <c r="B20" s="1" t="s">
        <v>2966</v>
      </c>
      <c r="C20" s="1" t="s">
        <v>115</v>
      </c>
      <c r="D2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20" s="1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0" s="1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0" s="1"/>
      <c r="H20" s="1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0" s="1">
        <f>VLOOKUP(Таблица2[[#This Row],[Уточнённый кадастровый номер родительского объекта - здания]],Таблица1[[Кадастровый номер здания]:[№ корп]],14,0)</f>
        <v>1949</v>
      </c>
      <c r="J20" s="5" t="s">
        <v>3988</v>
      </c>
      <c r="K20" s="5" t="s">
        <v>3989</v>
      </c>
      <c r="L20" s="5" t="s">
        <v>1005</v>
      </c>
      <c r="M20" s="5">
        <v>205001000000</v>
      </c>
      <c r="N20" s="5" t="s">
        <v>2966</v>
      </c>
      <c r="O20" s="1">
        <v>34</v>
      </c>
      <c r="P20" s="6">
        <v>1</v>
      </c>
      <c r="Q20" s="6" t="s">
        <v>3891</v>
      </c>
      <c r="R20" s="1" t="s">
        <v>1475</v>
      </c>
      <c r="S2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" s="1" t="str">
        <f>IF(Таблица2[[#This Row],[Нас.пункт, микрорайон]]="Искателей","Искателей","")</f>
        <v/>
      </c>
      <c r="U2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2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2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" s="5" t="s">
        <v>2968</v>
      </c>
      <c r="AA20" s="5">
        <v>1</v>
      </c>
      <c r="AB20" s="1"/>
      <c r="AC2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0" s="1">
        <v>2</v>
      </c>
      <c r="AF20" s="1">
        <v>201</v>
      </c>
      <c r="AG20" s="1" t="s">
        <v>1350</v>
      </c>
      <c r="AH20" s="7">
        <v>76290.19</v>
      </c>
      <c r="AI20" s="7">
        <f>Таблица2[[#This Row],[Действующая КС]]/Таблица2[[#This Row],[Площадь помещения]]</f>
        <v>2243.8291176470589</v>
      </c>
      <c r="AJ20" s="43">
        <f>VLOOKUP(Таблица2[[#This Row],[Уточнённый кадастровый номер родительского объекта - здания]],Таблица1[[Кадастровый номер здания]:[УПКС]],33,0)</f>
        <v>12393.5862</v>
      </c>
      <c r="AK20" s="47">
        <f>ROUND(Таблица2[[#This Row],[УПКС родительского объекта]]*Таблица2[[#This Row],[Площадь помещения]],2)</f>
        <v>421381.93</v>
      </c>
      <c r="AL20" s="14">
        <f>Таблица2[[#This Row],[Кадастровая стоимость, руб]]/Таблица2[[#This Row],[Действующая КС]]</f>
        <v>5.5234091041063076</v>
      </c>
      <c r="AM20" s="13" t="s">
        <v>3996</v>
      </c>
      <c r="AN20" s="13" t="s">
        <v>3997</v>
      </c>
      <c r="AO20" s="13" t="s">
        <v>3999</v>
      </c>
      <c r="AP20" s="12" t="s">
        <v>3985</v>
      </c>
      <c r="AQ20" s="12" t="s">
        <v>3986</v>
      </c>
      <c r="AR20" s="46" t="s">
        <v>4015</v>
      </c>
    </row>
    <row r="21" spans="1:44" x14ac:dyDescent="0.25">
      <c r="A21" s="1" t="s">
        <v>3170</v>
      </c>
      <c r="B21" s="1" t="s">
        <v>2966</v>
      </c>
      <c r="C21" s="1" t="s">
        <v>618</v>
      </c>
      <c r="D2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83:00:050002</v>
      </c>
      <c r="E2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" s="1"/>
      <c r="H2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" s="5">
        <f>VLOOKUP(Таблица2[[#This Row],[Уточнённый кадастровый номер родительского объекта - здания]],Таблица1[[Кадастровый номер здания]:[№ корп]],14,0)</f>
        <v>1970</v>
      </c>
      <c r="J21" s="5" t="s">
        <v>3988</v>
      </c>
      <c r="K21" s="5" t="s">
        <v>3989</v>
      </c>
      <c r="L21" s="5" t="s">
        <v>1005</v>
      </c>
      <c r="M21" s="5">
        <v>205001000000</v>
      </c>
      <c r="N21" s="5" t="s">
        <v>2966</v>
      </c>
      <c r="O21" s="1">
        <v>54.4</v>
      </c>
      <c r="P21" s="6">
        <v>1</v>
      </c>
      <c r="Q21" s="6" t="s">
        <v>3945</v>
      </c>
      <c r="R21" s="1" t="s">
        <v>3171</v>
      </c>
      <c r="S2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" s="1" t="str">
        <f>IF(Таблица2[[#This Row],[Нас.пункт, микрорайон]]="Искателей","Искателей","")</f>
        <v/>
      </c>
      <c r="U2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01 Центр</v>
      </c>
      <c r="V2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Н.Е.Сапрыгина</v>
      </c>
      <c r="W2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7Б</v>
      </c>
      <c r="X2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" s="5" t="s">
        <v>2968</v>
      </c>
      <c r="AA21" s="5">
        <v>1</v>
      </c>
      <c r="AB21" s="1" t="s">
        <v>3164</v>
      </c>
      <c r="AC2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" s="1">
        <v>2</v>
      </c>
      <c r="AF21" s="1">
        <v>202</v>
      </c>
      <c r="AG21" s="1" t="s">
        <v>1352</v>
      </c>
      <c r="AH21" s="7">
        <v>2461648.42</v>
      </c>
      <c r="AI21" s="7">
        <f>Таблица2[[#This Row],[Действующая КС]]/Таблица2[[#This Row],[Площадь помещения]]</f>
        <v>45250.890073529408</v>
      </c>
      <c r="AJ21" s="43">
        <f>VLOOKUP(Таблица2[[#This Row],[Уточнённый кадастровый номер родительского объекта - здания]],Таблица1[[Кадастровый номер здания]:[УПКС]],33,0)</f>
        <v>23575.095600000001</v>
      </c>
      <c r="AK21" s="47">
        <f>ROUND(Таблица2[[#This Row],[УПКС родительского объекта]]*Таблица2[[#This Row],[Площадь помещения]],2)</f>
        <v>1282485.2</v>
      </c>
      <c r="AL21" s="14">
        <f>Таблица2[[#This Row],[Кадастровая стоимость, руб]]/Таблица2[[#This Row],[Действующая КС]]</f>
        <v>0.52098633971458852</v>
      </c>
      <c r="AM21" s="13" t="s">
        <v>3996</v>
      </c>
      <c r="AN21" s="13" t="s">
        <v>3997</v>
      </c>
      <c r="AO21" s="13" t="s">
        <v>3999</v>
      </c>
      <c r="AP21" s="12" t="s">
        <v>3985</v>
      </c>
      <c r="AQ21" s="12" t="s">
        <v>3986</v>
      </c>
      <c r="AR21" s="46" t="s">
        <v>4015</v>
      </c>
    </row>
    <row r="22" spans="1:44" x14ac:dyDescent="0.25">
      <c r="A22" s="1" t="s">
        <v>3172</v>
      </c>
      <c r="B22" s="1" t="s">
        <v>2966</v>
      </c>
      <c r="C22" s="1" t="s">
        <v>418</v>
      </c>
      <c r="D2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83:00:050006</v>
      </c>
      <c r="E2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2" s="1"/>
      <c r="H2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Бетонные</v>
      </c>
      <c r="I22" s="5">
        <f>VLOOKUP(Таблица2[[#This Row],[Уточнённый кадастровый номер родительского объекта - здания]],Таблица1[[Кадастровый номер здания]:[№ корп]],14,0)</f>
        <v>2005</v>
      </c>
      <c r="J22" s="5" t="s">
        <v>3988</v>
      </c>
      <c r="K22" s="5" t="s">
        <v>3989</v>
      </c>
      <c r="L22" s="5" t="s">
        <v>1005</v>
      </c>
      <c r="M22" s="5">
        <v>205001000000</v>
      </c>
      <c r="N22" s="5" t="s">
        <v>2966</v>
      </c>
      <c r="O22" s="1">
        <v>110.9</v>
      </c>
      <c r="P22" s="6" t="s">
        <v>2737</v>
      </c>
      <c r="Q22" s="6" t="s">
        <v>3948</v>
      </c>
      <c r="R22" s="1" t="s">
        <v>3173</v>
      </c>
      <c r="S2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" s="1" t="str">
        <f>IF(Таблица2[[#This Row],[Нас.пункт, микрорайон]]="Искателей","Искателей","")</f>
        <v/>
      </c>
      <c r="U2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01 Центр</v>
      </c>
      <c r="V2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Октябрьская</v>
      </c>
      <c r="W2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2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" s="5" t="s">
        <v>2968</v>
      </c>
      <c r="AA22" s="5">
        <v>1</v>
      </c>
      <c r="AB22" s="1" t="s">
        <v>3174</v>
      </c>
      <c r="AC2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2" s="1">
        <v>2</v>
      </c>
      <c r="AF22" s="1">
        <v>201</v>
      </c>
      <c r="AG22" s="1" t="s">
        <v>1350</v>
      </c>
      <c r="AH22" s="7">
        <v>3144258.98</v>
      </c>
      <c r="AI22" s="7">
        <f>Таблица2[[#This Row],[Действующая КС]]/Таблица2[[#This Row],[Площадь помещения]]</f>
        <v>28352.199999999997</v>
      </c>
      <c r="AJ22" s="43">
        <f>VLOOKUP(Таблица2[[#This Row],[Уточнённый кадастровый номер родительского объекта - здания]],Таблица1[[Кадастровый номер здания]:[УПКС]],33,0)</f>
        <v>24141.906200000001</v>
      </c>
      <c r="AK22" s="47">
        <f>ROUND(Таблица2[[#This Row],[УПКС родительского объекта]]*Таблица2[[#This Row],[Площадь помещения]],2)</f>
        <v>2677337.4</v>
      </c>
      <c r="AL22" s="14">
        <f>Таблица2[[#This Row],[Кадастровая стоимость, руб]]/Таблица2[[#This Row],[Действующая КС]]</f>
        <v>0.85150027940764594</v>
      </c>
      <c r="AM22" s="13" t="s">
        <v>3996</v>
      </c>
      <c r="AN22" s="13" t="s">
        <v>3997</v>
      </c>
      <c r="AO22" s="13" t="s">
        <v>3999</v>
      </c>
      <c r="AP22" s="12" t="s">
        <v>3985</v>
      </c>
      <c r="AQ22" s="12" t="s">
        <v>3986</v>
      </c>
      <c r="AR22" s="46" t="s">
        <v>4015</v>
      </c>
    </row>
    <row r="23" spans="1:44" x14ac:dyDescent="0.25">
      <c r="A23" s="1" t="s">
        <v>3175</v>
      </c>
      <c r="B23" s="1" t="s">
        <v>2966</v>
      </c>
      <c r="C23" s="1" t="s">
        <v>418</v>
      </c>
      <c r="D2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83:00:050006</v>
      </c>
      <c r="E2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3" s="1"/>
      <c r="H2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Бетонные</v>
      </c>
      <c r="I23" s="5">
        <f>VLOOKUP(Таблица2[[#This Row],[Уточнённый кадастровый номер родительского объекта - здания]],Таблица1[[Кадастровый номер здания]:[№ корп]],14,0)</f>
        <v>2005</v>
      </c>
      <c r="J23" s="5" t="s">
        <v>3988</v>
      </c>
      <c r="K23" s="5" t="s">
        <v>3989</v>
      </c>
      <c r="L23" s="5" t="s">
        <v>1005</v>
      </c>
      <c r="M23" s="5">
        <v>205001000000</v>
      </c>
      <c r="N23" s="5" t="s">
        <v>2966</v>
      </c>
      <c r="O23" s="1">
        <v>113.1</v>
      </c>
      <c r="P23" s="6" t="s">
        <v>2737</v>
      </c>
      <c r="Q23" s="6" t="s">
        <v>3948</v>
      </c>
      <c r="R23" s="1" t="s">
        <v>3176</v>
      </c>
      <c r="S2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" s="1" t="str">
        <f>IF(Таблица2[[#This Row],[Нас.пункт, микрорайон]]="Искателей","Искателей","")</f>
        <v/>
      </c>
      <c r="U2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01 Центр</v>
      </c>
      <c r="V2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Октябрьская</v>
      </c>
      <c r="W2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2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" s="5" t="s">
        <v>2968</v>
      </c>
      <c r="AA23" s="5">
        <v>2</v>
      </c>
      <c r="AB23" s="1" t="s">
        <v>3174</v>
      </c>
      <c r="AC2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3" s="1">
        <v>2</v>
      </c>
      <c r="AF23" s="1">
        <v>201</v>
      </c>
      <c r="AG23" s="1" t="s">
        <v>1350</v>
      </c>
      <c r="AH23" s="7">
        <v>3206633.82</v>
      </c>
      <c r="AI23" s="7">
        <f>Таблица2[[#This Row],[Действующая КС]]/Таблица2[[#This Row],[Площадь помещения]]</f>
        <v>28352.2</v>
      </c>
      <c r="AJ23" s="43">
        <f>VLOOKUP(Таблица2[[#This Row],[Уточнённый кадастровый номер родительского объекта - здания]],Таблица1[[Кадастровый номер здания]:[УПКС]],33,0)</f>
        <v>24141.906200000001</v>
      </c>
      <c r="AK23" s="47">
        <f>ROUND(Таблица2[[#This Row],[УПКС родительского объекта]]*Таблица2[[#This Row],[Площадь помещения]],2)</f>
        <v>2730449.59</v>
      </c>
      <c r="AL23" s="14">
        <f>Таблица2[[#This Row],[Кадастровая стоимость, руб]]/Таблица2[[#This Row],[Действующая КС]]</f>
        <v>0.85150027825752805</v>
      </c>
      <c r="AM23" s="13" t="s">
        <v>3996</v>
      </c>
      <c r="AN23" s="13" t="s">
        <v>3997</v>
      </c>
      <c r="AO23" s="13" t="s">
        <v>3999</v>
      </c>
      <c r="AP23" s="12" t="s">
        <v>3985</v>
      </c>
      <c r="AQ23" s="12" t="s">
        <v>3986</v>
      </c>
      <c r="AR23" s="46" t="s">
        <v>4015</v>
      </c>
    </row>
    <row r="24" spans="1:44" x14ac:dyDescent="0.25">
      <c r="A24" s="1" t="s">
        <v>3177</v>
      </c>
      <c r="B24" s="1" t="s">
        <v>3178</v>
      </c>
      <c r="C24" s="1" t="s">
        <v>1098</v>
      </c>
      <c r="D2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2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4" s="1"/>
      <c r="H2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4" s="5">
        <f>VLOOKUP(Таблица2[[#This Row],[Уточнённый кадастровый номер родительского объекта - здания]],Таблица1[[Кадастровый номер здания]:[№ корп]],14,0)</f>
        <v>1977</v>
      </c>
      <c r="J24" s="5" t="s">
        <v>3988</v>
      </c>
      <c r="K24" s="5" t="s">
        <v>3989</v>
      </c>
      <c r="L24" s="5" t="s">
        <v>1005</v>
      </c>
      <c r="M24" s="5">
        <v>205001000000</v>
      </c>
      <c r="N24" s="5" t="s">
        <v>2966</v>
      </c>
      <c r="O24" s="1">
        <v>13.6</v>
      </c>
      <c r="P24" s="6">
        <v>1</v>
      </c>
      <c r="Q24" s="6" t="s">
        <v>3898</v>
      </c>
      <c r="R24" s="1" t="s">
        <v>3179</v>
      </c>
      <c r="S2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" s="1" t="str">
        <f>IF(Таблица2[[#This Row],[Нас.пункт, микрорайон]]="Искателей","Искателей","")</f>
        <v/>
      </c>
      <c r="U2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2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2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21А</v>
      </c>
      <c r="X2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" s="5" t="s">
        <v>2968</v>
      </c>
      <c r="AA24" s="5">
        <v>1</v>
      </c>
      <c r="AB24" s="1" t="s">
        <v>3164</v>
      </c>
      <c r="AC2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4" s="1">
        <v>2</v>
      </c>
      <c r="AF24" s="1">
        <v>202</v>
      </c>
      <c r="AG24" s="1" t="s">
        <v>1352</v>
      </c>
      <c r="AH24" s="7">
        <v>74446.17</v>
      </c>
      <c r="AI24" s="7">
        <f>Таблица2[[#This Row],[Действующая КС]]/Таблица2[[#This Row],[Площадь помещения]]</f>
        <v>5473.9830882352944</v>
      </c>
      <c r="AJ24" s="43">
        <f>VLOOKUP(Таблица2[[#This Row],[Уточнённый кадастровый номер родительского объекта - здания]],Таблица1[[Кадастровый номер здания]:[УПКС]],33,0)</f>
        <v>34673.015700000004</v>
      </c>
      <c r="AK24" s="47">
        <f>ROUND(Таблица2[[#This Row],[УПКС родительского объекта]]*Таблица2[[#This Row],[Площадь помещения]],2)</f>
        <v>471553.01</v>
      </c>
      <c r="AL24" s="14">
        <f>Таблица2[[#This Row],[Кадастровая стоимость, руб]]/Таблица2[[#This Row],[Действующая КС]]</f>
        <v>6.3341473443160341</v>
      </c>
      <c r="AM24" s="13" t="s">
        <v>3996</v>
      </c>
      <c r="AN24" s="13" t="s">
        <v>3997</v>
      </c>
      <c r="AO24" s="13" t="s">
        <v>3999</v>
      </c>
      <c r="AP24" s="12" t="s">
        <v>3985</v>
      </c>
      <c r="AQ24" s="12" t="s">
        <v>3986</v>
      </c>
      <c r="AR24" s="46" t="s">
        <v>4015</v>
      </c>
    </row>
    <row r="25" spans="1:44" x14ac:dyDescent="0.25">
      <c r="A25" s="1" t="s">
        <v>3180</v>
      </c>
      <c r="B25" s="1" t="s">
        <v>2970</v>
      </c>
      <c r="C25" s="1" t="s">
        <v>271</v>
      </c>
      <c r="D2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2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" s="1"/>
      <c r="H2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25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25" s="5" t="s">
        <v>3988</v>
      </c>
      <c r="K25" s="5" t="s">
        <v>3989</v>
      </c>
      <c r="L25" s="5" t="s">
        <v>1005</v>
      </c>
      <c r="M25" s="5">
        <v>205001000000</v>
      </c>
      <c r="N25" s="5" t="s">
        <v>2966</v>
      </c>
      <c r="O25" s="1">
        <v>158.69999999999999</v>
      </c>
      <c r="P25" s="6" t="s">
        <v>3013</v>
      </c>
      <c r="Q25" s="6" t="s">
        <v>3896</v>
      </c>
      <c r="R25" s="1" t="s">
        <v>3181</v>
      </c>
      <c r="S2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" s="1" t="str">
        <f>IF(Таблица2[[#This Row],[Нас.пункт, микрорайон]]="Искателей","Искателей","")</f>
        <v/>
      </c>
      <c r="U2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2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2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19Б</v>
      </c>
      <c r="X2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" s="5" t="s">
        <v>2968</v>
      </c>
      <c r="AA25" s="5">
        <v>1</v>
      </c>
      <c r="AB25" s="1" t="s">
        <v>3164</v>
      </c>
      <c r="AC2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" s="1">
        <v>2</v>
      </c>
      <c r="AF25" s="1">
        <v>202</v>
      </c>
      <c r="AG25" s="1" t="s">
        <v>1352</v>
      </c>
      <c r="AH25" s="7">
        <v>6964029.29</v>
      </c>
      <c r="AI25" s="7">
        <f>Таблица2[[#This Row],[Действующая КС]]/Таблица2[[#This Row],[Площадь помещения]]</f>
        <v>43881.722054190301</v>
      </c>
      <c r="AJ25" s="43">
        <f>VLOOKUP(Таблица2[[#This Row],[Уточнённый кадастровый номер родительского объекта - здания]],Таблица1[[Кадастровый номер здания]:[УПКС]],33,0)</f>
        <v>34394.640099999997</v>
      </c>
      <c r="AK25" s="47">
        <f>ROUND(Таблица2[[#This Row],[УПКС родительского объекта]]*Таблица2[[#This Row],[Площадь помещения]],2)</f>
        <v>5458429.3799999999</v>
      </c>
      <c r="AL25" s="14">
        <f>Таблица2[[#This Row],[Кадастровая стоимость, руб]]/Таблица2[[#This Row],[Действующая КС]]</f>
        <v>0.78380333463531426</v>
      </c>
      <c r="AM25" s="13" t="s">
        <v>3996</v>
      </c>
      <c r="AN25" s="13" t="s">
        <v>3997</v>
      </c>
      <c r="AO25" s="13" t="s">
        <v>3999</v>
      </c>
      <c r="AP25" s="12" t="s">
        <v>3985</v>
      </c>
      <c r="AQ25" s="12" t="s">
        <v>3986</v>
      </c>
      <c r="AR25" s="46" t="s">
        <v>4015</v>
      </c>
    </row>
    <row r="26" spans="1:44" x14ac:dyDescent="0.25">
      <c r="A26" s="1" t="s">
        <v>2969</v>
      </c>
      <c r="B26" s="1" t="s">
        <v>2970</v>
      </c>
      <c r="C26" s="1" t="s">
        <v>87</v>
      </c>
      <c r="D2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2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6" s="1"/>
      <c r="H2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" s="5">
        <f>VLOOKUP(Таблица2[[#This Row],[Уточнённый кадастровый номер родительского объекта - здания]],Таблица1[[Кадастровый номер здания]:[№ корп]],14,0)</f>
        <v>1974</v>
      </c>
      <c r="J26" s="5" t="s">
        <v>3988</v>
      </c>
      <c r="K26" s="5" t="s">
        <v>3989</v>
      </c>
      <c r="L26" s="5" t="s">
        <v>1005</v>
      </c>
      <c r="M26" s="5">
        <v>205001000000</v>
      </c>
      <c r="N26" s="5" t="s">
        <v>2966</v>
      </c>
      <c r="O26" s="1">
        <v>45.7</v>
      </c>
      <c r="P26" s="6">
        <v>1</v>
      </c>
      <c r="Q26" s="6" t="s">
        <v>3894</v>
      </c>
      <c r="R26" s="1" t="s">
        <v>2971</v>
      </c>
      <c r="S2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" s="1" t="str">
        <f>IF(Таблица2[[#This Row],[Нас.пункт, микрорайон]]="Искателей","Искателей","")</f>
        <v/>
      </c>
      <c r="U2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2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2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22В</v>
      </c>
      <c r="X2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" s="5" t="s">
        <v>2968</v>
      </c>
      <c r="AA26" s="5">
        <v>1</v>
      </c>
      <c r="AB26" s="1"/>
      <c r="AC2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6" s="1">
        <v>2</v>
      </c>
      <c r="AF26" s="1">
        <v>201</v>
      </c>
      <c r="AG26" s="1" t="s">
        <v>1350</v>
      </c>
      <c r="AH26" s="7">
        <v>1921696.43</v>
      </c>
      <c r="AI26" s="7">
        <f>Таблица2[[#This Row],[Действующая КС]]/Таблица2[[#This Row],[Площадь помещения]]</f>
        <v>42050.250109409186</v>
      </c>
      <c r="AJ26" s="43">
        <f>VLOOKUP(Таблица2[[#This Row],[Уточнённый кадастровый номер родительского объекта - здания]],Таблица1[[Кадастровый номер здания]:[УПКС]],33,0)</f>
        <v>25165.3321</v>
      </c>
      <c r="AK26" s="47">
        <f>ROUND(Таблица2[[#This Row],[УПКС родительского объекта]]*Таблица2[[#This Row],[Площадь помещения]],2)</f>
        <v>1150055.68</v>
      </c>
      <c r="AL26" s="14">
        <f>Таблица2[[#This Row],[Кадастровая стоимость, руб]]/Таблица2[[#This Row],[Действующая КС]]</f>
        <v>0.59845856090808269</v>
      </c>
      <c r="AM26" s="13" t="s">
        <v>3996</v>
      </c>
      <c r="AN26" s="13" t="s">
        <v>3997</v>
      </c>
      <c r="AO26" s="13" t="s">
        <v>3999</v>
      </c>
      <c r="AP26" s="12" t="s">
        <v>3985</v>
      </c>
      <c r="AQ26" s="12" t="s">
        <v>3986</v>
      </c>
      <c r="AR26" s="46" t="s">
        <v>4015</v>
      </c>
    </row>
    <row r="27" spans="1:44" x14ac:dyDescent="0.25">
      <c r="A27" s="1" t="s">
        <v>2972</v>
      </c>
      <c r="B27" s="1" t="s">
        <v>2970</v>
      </c>
      <c r="C27" s="1" t="s">
        <v>87</v>
      </c>
      <c r="D2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2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7" s="1"/>
      <c r="H2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7" s="5">
        <f>VLOOKUP(Таблица2[[#This Row],[Уточнённый кадастровый номер родительского объекта - здания]],Таблица1[[Кадастровый номер здания]:[№ корп]],14,0)</f>
        <v>1974</v>
      </c>
      <c r="J27" s="5" t="s">
        <v>3988</v>
      </c>
      <c r="K27" s="5" t="s">
        <v>3989</v>
      </c>
      <c r="L27" s="5" t="s">
        <v>1005</v>
      </c>
      <c r="M27" s="5">
        <v>205001000000</v>
      </c>
      <c r="N27" s="5" t="s">
        <v>2966</v>
      </c>
      <c r="O27" s="1">
        <v>45.4</v>
      </c>
      <c r="P27" s="6">
        <v>1</v>
      </c>
      <c r="Q27" s="6" t="s">
        <v>3894</v>
      </c>
      <c r="R27" s="1" t="s">
        <v>2973</v>
      </c>
      <c r="S2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" s="1" t="str">
        <f>IF(Таблица2[[#This Row],[Нас.пункт, микрорайон]]="Искателей","Искателей","")</f>
        <v/>
      </c>
      <c r="U2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2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2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22В</v>
      </c>
      <c r="X2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" s="5" t="s">
        <v>2968</v>
      </c>
      <c r="AA27" s="5">
        <v>2</v>
      </c>
      <c r="AB27" s="1"/>
      <c r="AC2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7" s="1">
        <v>2</v>
      </c>
      <c r="AF27" s="1">
        <v>201</v>
      </c>
      <c r="AG27" s="1" t="s">
        <v>1350</v>
      </c>
      <c r="AH27" s="7">
        <v>1912075.48</v>
      </c>
      <c r="AI27" s="7">
        <f>Таблица2[[#This Row],[Действующая КС]]/Таблица2[[#This Row],[Площадь помещения]]</f>
        <v>42116.200000000004</v>
      </c>
      <c r="AJ27" s="43">
        <f>VLOOKUP(Таблица2[[#This Row],[Уточнённый кадастровый номер родительского объекта - здания]],Таблица1[[Кадастровый номер здания]:[УПКС]],33,0)</f>
        <v>25165.3321</v>
      </c>
      <c r="AK27" s="47">
        <f>ROUND(Таблица2[[#This Row],[УПКС родительского объекта]]*Таблица2[[#This Row],[Площадь помещения]],2)</f>
        <v>1142506.08</v>
      </c>
      <c r="AL27" s="14">
        <f>Таблица2[[#This Row],[Кадастровая стоимость, руб]]/Таблица2[[#This Row],[Действующая КС]]</f>
        <v>0.59752143257440871</v>
      </c>
      <c r="AM27" s="13" t="s">
        <v>3996</v>
      </c>
      <c r="AN27" s="13" t="s">
        <v>3997</v>
      </c>
      <c r="AO27" s="13" t="s">
        <v>3999</v>
      </c>
      <c r="AP27" s="12" t="s">
        <v>3985</v>
      </c>
      <c r="AQ27" s="12" t="s">
        <v>3986</v>
      </c>
      <c r="AR27" s="46" t="s">
        <v>4015</v>
      </c>
    </row>
    <row r="28" spans="1:44" x14ac:dyDescent="0.25">
      <c r="A28" s="1" t="s">
        <v>3182</v>
      </c>
      <c r="B28" s="1" t="s">
        <v>2970</v>
      </c>
      <c r="C28" s="1" t="s">
        <v>673</v>
      </c>
      <c r="D2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2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" s="1"/>
      <c r="H2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" s="5">
        <f>VLOOKUP(Таблица2[[#This Row],[Уточнённый кадастровый номер родительского объекта - здания]],Таблица1[[Кадастровый номер здания]:[№ корп]],14,0)</f>
        <v>2000</v>
      </c>
      <c r="J28" s="5" t="s">
        <v>3988</v>
      </c>
      <c r="K28" s="5" t="s">
        <v>3989</v>
      </c>
      <c r="L28" s="5" t="s">
        <v>1005</v>
      </c>
      <c r="M28" s="5">
        <v>205001000000</v>
      </c>
      <c r="N28" s="5" t="s">
        <v>2966</v>
      </c>
      <c r="O28" s="1">
        <v>62.4</v>
      </c>
      <c r="P28" s="6">
        <v>1</v>
      </c>
      <c r="Q28" s="6" t="s">
        <v>3894</v>
      </c>
      <c r="R28" s="1" t="s">
        <v>3183</v>
      </c>
      <c r="S2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" s="1" t="str">
        <f>IF(Таблица2[[#This Row],[Нас.пункт, микрорайон]]="Искателей","Искателей","")</f>
        <v/>
      </c>
      <c r="U2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2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2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24А</v>
      </c>
      <c r="X2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" s="5" t="s">
        <v>2968</v>
      </c>
      <c r="AA28" s="5">
        <v>1</v>
      </c>
      <c r="AB28" s="1" t="s">
        <v>3164</v>
      </c>
      <c r="AC2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" s="1">
        <v>2</v>
      </c>
      <c r="AF28" s="1">
        <v>202</v>
      </c>
      <c r="AG28" s="1" t="s">
        <v>1352</v>
      </c>
      <c r="AH28" s="7">
        <v>1061309.3799999999</v>
      </c>
      <c r="AI28" s="7">
        <f>Таблица2[[#This Row],[Действующая КС]]/Таблица2[[#This Row],[Площадь помещения]]</f>
        <v>17008.163141025641</v>
      </c>
      <c r="AJ28" s="43">
        <f>VLOOKUP(Таблица2[[#This Row],[Уточнённый кадастровый номер родительского объекта - здания]],Таблица1[[Кадастровый номер здания]:[УПКС]],33,0)</f>
        <v>53641.795599999998</v>
      </c>
      <c r="AK28" s="47">
        <f>ROUND(Таблица2[[#This Row],[УПКС родительского объекта]]*Таблица2[[#This Row],[Площадь помещения]],2)</f>
        <v>3347248.05</v>
      </c>
      <c r="AL28" s="14">
        <f>Таблица2[[#This Row],[Кадастровая стоимость, руб]]/Таблица2[[#This Row],[Действующая КС]]</f>
        <v>3.1538852978007226</v>
      </c>
      <c r="AM28" s="13" t="s">
        <v>3996</v>
      </c>
      <c r="AN28" s="13" t="s">
        <v>3997</v>
      </c>
      <c r="AO28" s="13" t="s">
        <v>3999</v>
      </c>
      <c r="AP28" s="12" t="s">
        <v>3985</v>
      </c>
      <c r="AQ28" s="12" t="s">
        <v>3986</v>
      </c>
      <c r="AR28" s="46" t="s">
        <v>4015</v>
      </c>
    </row>
    <row r="29" spans="1:44" x14ac:dyDescent="0.25">
      <c r="A29" s="1" t="s">
        <v>3184</v>
      </c>
      <c r="B29" s="1" t="s">
        <v>2970</v>
      </c>
      <c r="C29" s="1" t="s">
        <v>769</v>
      </c>
      <c r="D2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2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" s="1"/>
      <c r="H2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29" s="5" t="s">
        <v>3988</v>
      </c>
      <c r="K29" s="5" t="s">
        <v>3989</v>
      </c>
      <c r="L29" s="5" t="s">
        <v>1005</v>
      </c>
      <c r="M29" s="5">
        <v>205001000000</v>
      </c>
      <c r="N29" s="5" t="s">
        <v>2966</v>
      </c>
      <c r="O29" s="1">
        <v>75</v>
      </c>
      <c r="P29" s="6">
        <v>1</v>
      </c>
      <c r="Q29" s="6" t="s">
        <v>3894</v>
      </c>
      <c r="R29" s="1" t="s">
        <v>3185</v>
      </c>
      <c r="S2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" s="1" t="str">
        <f>IF(Таблица2[[#This Row],[Нас.пункт, микрорайон]]="Искателей","Искателей","")</f>
        <v/>
      </c>
      <c r="U2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2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2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22А</v>
      </c>
      <c r="X2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" s="5" t="s">
        <v>2968</v>
      </c>
      <c r="AA29" s="5">
        <v>1</v>
      </c>
      <c r="AB29" s="1" t="s">
        <v>3164</v>
      </c>
      <c r="AC2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" s="1">
        <v>2</v>
      </c>
      <c r="AF29" s="1">
        <v>202</v>
      </c>
      <c r="AG29" s="1" t="s">
        <v>1352</v>
      </c>
      <c r="AH29" s="7">
        <v>546690.96</v>
      </c>
      <c r="AI29" s="7">
        <f>Таблица2[[#This Row],[Действующая КС]]/Таблица2[[#This Row],[Площадь помещения]]</f>
        <v>7289.2127999999993</v>
      </c>
      <c r="AJ29" s="43">
        <f>VLOOKUP(Таблица2[[#This Row],[Уточнённый кадастровый номер родительского объекта - здания]],Таблица1[[Кадастровый номер здания]:[УПКС]],33,0)</f>
        <v>19419.351999999999</v>
      </c>
      <c r="AK29" s="47">
        <f>ROUND(Таблица2[[#This Row],[УПКС родительского объекта]]*Таблица2[[#This Row],[Площадь помещения]],2)</f>
        <v>1456451.4</v>
      </c>
      <c r="AL29" s="14">
        <f>Таблица2[[#This Row],[Кадастровая стоимость, руб]]/Таблица2[[#This Row],[Действующая КС]]</f>
        <v>2.6641219748722387</v>
      </c>
      <c r="AM29" s="13" t="s">
        <v>3996</v>
      </c>
      <c r="AN29" s="13" t="s">
        <v>3997</v>
      </c>
      <c r="AO29" s="13" t="s">
        <v>3999</v>
      </c>
      <c r="AP29" s="12" t="s">
        <v>3985</v>
      </c>
      <c r="AQ29" s="12" t="s">
        <v>3986</v>
      </c>
      <c r="AR29" s="46" t="s">
        <v>4015</v>
      </c>
    </row>
    <row r="30" spans="1:44" x14ac:dyDescent="0.25">
      <c r="A30" s="1" t="s">
        <v>3186</v>
      </c>
      <c r="B30" s="1" t="s">
        <v>2970</v>
      </c>
      <c r="C30" s="1" t="s">
        <v>871</v>
      </c>
      <c r="D3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" s="1"/>
      <c r="H3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30" s="5" t="s">
        <v>3988</v>
      </c>
      <c r="K30" s="5" t="s">
        <v>3989</v>
      </c>
      <c r="L30" s="5" t="s">
        <v>1005</v>
      </c>
      <c r="M30" s="5">
        <v>205001000000</v>
      </c>
      <c r="N30" s="5" t="s">
        <v>2966</v>
      </c>
      <c r="O30" s="1">
        <v>92.7</v>
      </c>
      <c r="P30" s="6">
        <v>1</v>
      </c>
      <c r="Q30" s="6" t="s">
        <v>3894</v>
      </c>
      <c r="R30" s="1" t="s">
        <v>3187</v>
      </c>
      <c r="S3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" s="1" t="str">
        <f>IF(Таблица2[[#This Row],[Нас.пункт, микрорайон]]="Искателей","Искателей","")</f>
        <v/>
      </c>
      <c r="U3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14А</v>
      </c>
      <c r="X3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" s="5" t="s">
        <v>2968</v>
      </c>
      <c r="AA30" s="5">
        <v>1</v>
      </c>
      <c r="AB30" s="1" t="s">
        <v>3164</v>
      </c>
      <c r="AC3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0" s="1">
        <v>2</v>
      </c>
      <c r="AF30" s="1">
        <v>202</v>
      </c>
      <c r="AG30" s="1" t="s">
        <v>1352</v>
      </c>
      <c r="AH30" s="7">
        <v>667943.24</v>
      </c>
      <c r="AI30" s="7">
        <f>Таблица2[[#This Row],[Действующая КС]]/Таблица2[[#This Row],[Площадь помещения]]</f>
        <v>7205.4286947141309</v>
      </c>
      <c r="AJ30" s="43">
        <f>VLOOKUP(Таблица2[[#This Row],[Уточнённый кадастровый номер родительского объекта - здания]],Таблица1[[Кадастровый номер здания]:[УПКС]],33,0)</f>
        <v>17197.6643</v>
      </c>
      <c r="AK30" s="47">
        <f>ROUND(Таблица2[[#This Row],[УПКС родительского объекта]]*Таблица2[[#This Row],[Площадь помещения]],2)</f>
        <v>1594223.48</v>
      </c>
      <c r="AL30" s="14">
        <f>Таблица2[[#This Row],[Кадастровая стоимость, руб]]/Таблица2[[#This Row],[Действующая КС]]</f>
        <v>2.3867648993648025</v>
      </c>
      <c r="AM30" s="13" t="s">
        <v>3996</v>
      </c>
      <c r="AN30" s="13" t="s">
        <v>3997</v>
      </c>
      <c r="AO30" s="13" t="s">
        <v>3999</v>
      </c>
      <c r="AP30" s="12" t="s">
        <v>3985</v>
      </c>
      <c r="AQ30" s="12" t="s">
        <v>3986</v>
      </c>
      <c r="AR30" s="46" t="s">
        <v>4015</v>
      </c>
    </row>
    <row r="31" spans="1:44" x14ac:dyDescent="0.25">
      <c r="A31" s="1" t="s">
        <v>3188</v>
      </c>
      <c r="B31" s="1" t="s">
        <v>2970</v>
      </c>
      <c r="C31" s="1" t="s">
        <v>1118</v>
      </c>
      <c r="D3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" s="1"/>
      <c r="H3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31" s="5">
        <f>VLOOKUP(Таблица2[[#This Row],[Уточнённый кадастровый номер родительского объекта - здания]],Таблица1[[Кадастровый номер здания]:[№ корп]],14,0)</f>
        <v>1947</v>
      </c>
      <c r="J31" s="5" t="s">
        <v>3988</v>
      </c>
      <c r="K31" s="5" t="s">
        <v>3989</v>
      </c>
      <c r="L31" s="5" t="s">
        <v>1005</v>
      </c>
      <c r="M31" s="5">
        <v>205001000000</v>
      </c>
      <c r="N31" s="5" t="s">
        <v>2966</v>
      </c>
      <c r="O31" s="1">
        <v>54.1</v>
      </c>
      <c r="P31" s="6">
        <v>1</v>
      </c>
      <c r="Q31" s="6" t="s">
        <v>3949</v>
      </c>
      <c r="R31" s="1" t="s">
        <v>3189</v>
      </c>
      <c r="S3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" s="1" t="str">
        <f>IF(Таблица2[[#This Row],[Нас.пункт, микрорайон]]="Искателей","Искателей","")</f>
        <v/>
      </c>
      <c r="U3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Песчаная</v>
      </c>
      <c r="W3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3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" s="5" t="s">
        <v>2968</v>
      </c>
      <c r="AA31" s="5">
        <v>1</v>
      </c>
      <c r="AB31" s="1" t="s">
        <v>3164</v>
      </c>
      <c r="AC3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" s="1">
        <v>2</v>
      </c>
      <c r="AF31" s="1">
        <v>202</v>
      </c>
      <c r="AG31" s="1" t="s">
        <v>1352</v>
      </c>
      <c r="AH31" s="7">
        <v>242788.28</v>
      </c>
      <c r="AI31" s="7">
        <f>Таблица2[[#This Row],[Действующая КС]]/Таблица2[[#This Row],[Площадь помещения]]</f>
        <v>4487.7685767097964</v>
      </c>
      <c r="AJ31" s="43">
        <f>VLOOKUP(Таблица2[[#This Row],[Уточнённый кадастровый номер родительского объекта - здания]],Таблица1[[Кадастровый номер здания]:[УПКС]],33,0)</f>
        <v>18284.9277</v>
      </c>
      <c r="AK31" s="47">
        <f>ROUND(Таблица2[[#This Row],[УПКС родительского объекта]]*Таблица2[[#This Row],[Площадь помещения]],2)</f>
        <v>989214.59</v>
      </c>
      <c r="AL31" s="14">
        <f>Таблица2[[#This Row],[Кадастровая стоимость, руб]]/Таблица2[[#This Row],[Действующая КС]]</f>
        <v>4.0743918528522052</v>
      </c>
      <c r="AM31" s="13" t="s">
        <v>3996</v>
      </c>
      <c r="AN31" s="13" t="s">
        <v>3997</v>
      </c>
      <c r="AO31" s="13" t="s">
        <v>3999</v>
      </c>
      <c r="AP31" s="12" t="s">
        <v>3985</v>
      </c>
      <c r="AQ31" s="12" t="s">
        <v>3986</v>
      </c>
      <c r="AR31" s="46" t="s">
        <v>4015</v>
      </c>
    </row>
    <row r="32" spans="1:44" x14ac:dyDescent="0.25">
      <c r="A32" s="1" t="s">
        <v>3190</v>
      </c>
      <c r="B32" s="1" t="s">
        <v>2970</v>
      </c>
      <c r="C32" s="1" t="s">
        <v>751</v>
      </c>
      <c r="D3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2" s="1"/>
      <c r="H3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" s="5">
        <f>VLOOKUP(Таблица2[[#This Row],[Уточнённый кадастровый номер родительского объекта - здания]],Таблица1[[Кадастровый номер здания]:[№ корп]],14,0)</f>
        <v>1950</v>
      </c>
      <c r="J32" s="5" t="s">
        <v>3988</v>
      </c>
      <c r="K32" s="5" t="s">
        <v>3989</v>
      </c>
      <c r="L32" s="5" t="s">
        <v>1005</v>
      </c>
      <c r="M32" s="5">
        <v>205001000000</v>
      </c>
      <c r="N32" s="5" t="s">
        <v>2966</v>
      </c>
      <c r="O32" s="1">
        <v>72.7</v>
      </c>
      <c r="P32" s="6">
        <v>1</v>
      </c>
      <c r="Q32" s="6" t="s">
        <v>3949</v>
      </c>
      <c r="R32" s="1" t="s">
        <v>3191</v>
      </c>
      <c r="S3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" s="1" t="str">
        <f>IF(Таблица2[[#This Row],[Нас.пункт, микрорайон]]="Искателей","Искателей","")</f>
        <v/>
      </c>
      <c r="U3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Песчаная</v>
      </c>
      <c r="W3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3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" s="5" t="s">
        <v>2968</v>
      </c>
      <c r="AA32" s="5">
        <v>1</v>
      </c>
      <c r="AB32" s="1" t="s">
        <v>3164</v>
      </c>
      <c r="AC3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" s="1">
        <v>2</v>
      </c>
      <c r="AF32" s="1">
        <v>202</v>
      </c>
      <c r="AG32" s="1" t="s">
        <v>1352</v>
      </c>
      <c r="AH32" s="7">
        <v>529925.77</v>
      </c>
      <c r="AI32" s="7">
        <f>Таблица2[[#This Row],[Действующая КС]]/Таблица2[[#This Row],[Площадь помещения]]</f>
        <v>7289.2127922971113</v>
      </c>
      <c r="AJ32" s="43">
        <f>VLOOKUP(Таблица2[[#This Row],[Уточнённый кадастровый номер родительского объекта - здания]],Таблица1[[Кадастровый номер здания]:[УПКС]],33,0)</f>
        <v>17888.248299999999</v>
      </c>
      <c r="AK32" s="47">
        <f>ROUND(Таблица2[[#This Row],[УПКС родительского объекта]]*Таблица2[[#This Row],[Площадь помещения]],2)</f>
        <v>1300475.6499999999</v>
      </c>
      <c r="AL32" s="14">
        <f>Таблица2[[#This Row],[Кадастровая стоимость, руб]]/Таблица2[[#This Row],[Действующая КС]]</f>
        <v>2.4540713504081899</v>
      </c>
      <c r="AM32" s="13" t="s">
        <v>3996</v>
      </c>
      <c r="AN32" s="13" t="s">
        <v>3997</v>
      </c>
      <c r="AO32" s="13" t="s">
        <v>3999</v>
      </c>
      <c r="AP32" s="12" t="s">
        <v>3985</v>
      </c>
      <c r="AQ32" s="12" t="s">
        <v>3986</v>
      </c>
      <c r="AR32" s="46" t="s">
        <v>4015</v>
      </c>
    </row>
    <row r="33" spans="1:44" x14ac:dyDescent="0.25">
      <c r="A33" s="1" t="s">
        <v>3192</v>
      </c>
      <c r="B33" s="1" t="s">
        <v>2970</v>
      </c>
      <c r="C33" s="1" t="s">
        <v>758</v>
      </c>
      <c r="D3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" s="1"/>
      <c r="H3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" s="5">
        <f>VLOOKUP(Таблица2[[#This Row],[Уточнённый кадастровый номер родительского объекта - здания]],Таблица1[[Кадастровый номер здания]:[№ корп]],14,0)</f>
        <v>1963</v>
      </c>
      <c r="J33" s="5" t="s">
        <v>3988</v>
      </c>
      <c r="K33" s="5" t="s">
        <v>3989</v>
      </c>
      <c r="L33" s="5" t="s">
        <v>1005</v>
      </c>
      <c r="M33" s="5">
        <v>205001000000</v>
      </c>
      <c r="N33" s="5" t="s">
        <v>2966</v>
      </c>
      <c r="O33" s="1">
        <v>73.2</v>
      </c>
      <c r="P33" s="6">
        <v>1</v>
      </c>
      <c r="Q33" s="6" t="s">
        <v>3894</v>
      </c>
      <c r="R33" s="1" t="s">
        <v>3193</v>
      </c>
      <c r="S3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" s="1" t="str">
        <f>IF(Таблица2[[#This Row],[Нас.пункт, микрорайон]]="Искателей","Искателей","")</f>
        <v/>
      </c>
      <c r="U3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20</v>
      </c>
      <c r="X3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" s="5" t="s">
        <v>2968</v>
      </c>
      <c r="AA33" s="5">
        <v>1</v>
      </c>
      <c r="AB33" s="1" t="s">
        <v>3164</v>
      </c>
      <c r="AC3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" s="1">
        <v>2</v>
      </c>
      <c r="AF33" s="1">
        <v>202</v>
      </c>
      <c r="AG33" s="1" t="s">
        <v>1352</v>
      </c>
      <c r="AH33" s="7">
        <v>533570.37</v>
      </c>
      <c r="AI33" s="7">
        <f>Таблица2[[#This Row],[Действующая КС]]/Таблица2[[#This Row],[Площадь помещения]]</f>
        <v>7289.2127049180326</v>
      </c>
      <c r="AJ33" s="43">
        <f>VLOOKUP(Таблица2[[#This Row],[Уточнённый кадастровый номер родительского объекта - здания]],Таблица1[[Кадастровый номер здания]:[УПКС]],33,0)</f>
        <v>20092.609199999999</v>
      </c>
      <c r="AK33" s="47">
        <f>ROUND(Таблица2[[#This Row],[УПКС родительского объекта]]*Таблица2[[#This Row],[Площадь помещения]],2)</f>
        <v>1470778.99</v>
      </c>
      <c r="AL33" s="14">
        <f>Таблица2[[#This Row],[Кадастровая стоимость, руб]]/Таблица2[[#This Row],[Действующая КС]]</f>
        <v>2.7564855034960054</v>
      </c>
      <c r="AM33" s="13" t="s">
        <v>3996</v>
      </c>
      <c r="AN33" s="13" t="s">
        <v>3997</v>
      </c>
      <c r="AO33" s="13" t="s">
        <v>3999</v>
      </c>
      <c r="AP33" s="12" t="s">
        <v>3985</v>
      </c>
      <c r="AQ33" s="12" t="s">
        <v>3986</v>
      </c>
      <c r="AR33" s="46" t="s">
        <v>4015</v>
      </c>
    </row>
    <row r="34" spans="1:44" x14ac:dyDescent="0.25">
      <c r="A34" s="1" t="s">
        <v>3194</v>
      </c>
      <c r="B34" s="1" t="s">
        <v>2970</v>
      </c>
      <c r="C34" s="1" t="s">
        <v>676</v>
      </c>
      <c r="D3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" s="1"/>
      <c r="H3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4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34" s="5" t="s">
        <v>3988</v>
      </c>
      <c r="K34" s="5" t="s">
        <v>3989</v>
      </c>
      <c r="L34" s="5" t="s">
        <v>1005</v>
      </c>
      <c r="M34" s="5">
        <v>205001000000</v>
      </c>
      <c r="N34" s="5" t="s">
        <v>2966</v>
      </c>
      <c r="O34" s="1">
        <v>62.6</v>
      </c>
      <c r="P34" s="6">
        <v>1</v>
      </c>
      <c r="Q34" s="6" t="s">
        <v>3894</v>
      </c>
      <c r="R34" s="1" t="s">
        <v>3195</v>
      </c>
      <c r="S3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" s="1" t="str">
        <f>IF(Таблица2[[#This Row],[Нас.пункт, микрорайон]]="Искателей","Искателей","")</f>
        <v/>
      </c>
      <c r="U3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3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" s="5" t="s">
        <v>2968</v>
      </c>
      <c r="AA34" s="5">
        <v>1</v>
      </c>
      <c r="AB34" s="1" t="s">
        <v>3164</v>
      </c>
      <c r="AC3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" s="1">
        <v>2</v>
      </c>
      <c r="AF34" s="1">
        <v>202</v>
      </c>
      <c r="AG34" s="1" t="s">
        <v>1352</v>
      </c>
      <c r="AH34" s="7">
        <v>456304.72</v>
      </c>
      <c r="AI34" s="7">
        <f>Таблица2[[#This Row],[Действующая КС]]/Таблица2[[#This Row],[Площадь помещения]]</f>
        <v>7289.2127795527149</v>
      </c>
      <c r="AJ34" s="43">
        <f>VLOOKUP(Таблица2[[#This Row],[Уточнённый кадастровый номер родительского объекта - здания]],Таблица1[[Кадастровый номер здания]:[УПКС]],33,0)</f>
        <v>20175.724099999999</v>
      </c>
      <c r="AK34" s="47">
        <f>ROUND(Таблица2[[#This Row],[УПКС родительского объекта]]*Таблица2[[#This Row],[Площадь помещения]],2)</f>
        <v>1263000.33</v>
      </c>
      <c r="AL34" s="14">
        <f>Таблица2[[#This Row],[Кадастровая стоимость, руб]]/Таблица2[[#This Row],[Действующая КС]]</f>
        <v>2.7678879368155562</v>
      </c>
      <c r="AM34" s="13" t="s">
        <v>3996</v>
      </c>
      <c r="AN34" s="13" t="s">
        <v>3997</v>
      </c>
      <c r="AO34" s="13" t="s">
        <v>3999</v>
      </c>
      <c r="AP34" s="12" t="s">
        <v>3985</v>
      </c>
      <c r="AQ34" s="12" t="s">
        <v>3986</v>
      </c>
      <c r="AR34" s="46" t="s">
        <v>4015</v>
      </c>
    </row>
    <row r="35" spans="1:44" x14ac:dyDescent="0.25">
      <c r="A35" s="1" t="s">
        <v>3196</v>
      </c>
      <c r="B35" s="1" t="s">
        <v>2970</v>
      </c>
      <c r="C35" s="1" t="s">
        <v>596</v>
      </c>
      <c r="D3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" s="1"/>
      <c r="H3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5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35" s="5" t="s">
        <v>3988</v>
      </c>
      <c r="K35" s="5" t="s">
        <v>3989</v>
      </c>
      <c r="L35" s="5" t="s">
        <v>1005</v>
      </c>
      <c r="M35" s="5">
        <v>205001000000</v>
      </c>
      <c r="N35" s="5" t="s">
        <v>2966</v>
      </c>
      <c r="O35" s="1">
        <v>51.4</v>
      </c>
      <c r="P35" s="6">
        <v>1</v>
      </c>
      <c r="Q35" s="6" t="s">
        <v>3894</v>
      </c>
      <c r="R35" s="1" t="s">
        <v>3197</v>
      </c>
      <c r="S3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" s="1" t="str">
        <f>IF(Таблица2[[#This Row],[Нас.пункт, микрорайон]]="Искателей","Искателей","")</f>
        <v/>
      </c>
      <c r="U3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3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" s="5" t="s">
        <v>2968</v>
      </c>
      <c r="AA35" s="5">
        <v>1</v>
      </c>
      <c r="AB35" s="1" t="s">
        <v>3164</v>
      </c>
      <c r="AC3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" s="1">
        <v>2</v>
      </c>
      <c r="AF35" s="1">
        <v>202</v>
      </c>
      <c r="AG35" s="1" t="s">
        <v>1352</v>
      </c>
      <c r="AH35" s="7">
        <v>430563.99</v>
      </c>
      <c r="AI35" s="7">
        <f>Таблица2[[#This Row],[Действующая КС]]/Таблица2[[#This Row],[Площадь помещения]]</f>
        <v>8376.7313229571992</v>
      </c>
      <c r="AJ35" s="43">
        <f>VLOOKUP(Таблица2[[#This Row],[Уточнённый кадастровый номер родительского объекта - здания]],Таблица1[[Кадастровый номер здания]:[УПКС]],33,0)</f>
        <v>20783.499199999998</v>
      </c>
      <c r="AK35" s="47">
        <f>ROUND(Таблица2[[#This Row],[УПКС родительского объекта]]*Таблица2[[#This Row],[Площадь помещения]],2)</f>
        <v>1068271.8600000001</v>
      </c>
      <c r="AL35" s="14">
        <f>Таблица2[[#This Row],[Кадастровая стоимость, руб]]/Таблица2[[#This Row],[Действующая КС]]</f>
        <v>2.481098941878535</v>
      </c>
      <c r="AM35" s="13" t="s">
        <v>3996</v>
      </c>
      <c r="AN35" s="13" t="s">
        <v>3997</v>
      </c>
      <c r="AO35" s="13" t="s">
        <v>3999</v>
      </c>
      <c r="AP35" s="12" t="s">
        <v>3985</v>
      </c>
      <c r="AQ35" s="12" t="s">
        <v>3986</v>
      </c>
      <c r="AR35" s="46" t="s">
        <v>4015</v>
      </c>
    </row>
    <row r="36" spans="1:44" x14ac:dyDescent="0.25">
      <c r="A36" s="1" t="s">
        <v>3198</v>
      </c>
      <c r="B36" s="1" t="s">
        <v>2970</v>
      </c>
      <c r="C36" s="1" t="s">
        <v>565</v>
      </c>
      <c r="D3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6" s="1"/>
      <c r="H3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" s="5">
        <f>VLOOKUP(Таблица2[[#This Row],[Уточнённый кадастровый номер родительского объекта - здания]],Таблица1[[Кадастровый номер здания]:[№ корп]],14,0)</f>
        <v>1948</v>
      </c>
      <c r="J36" s="5" t="s">
        <v>3988</v>
      </c>
      <c r="K36" s="5" t="s">
        <v>3989</v>
      </c>
      <c r="L36" s="5" t="s">
        <v>1005</v>
      </c>
      <c r="M36" s="5">
        <v>205001000000</v>
      </c>
      <c r="N36" s="5" t="s">
        <v>2966</v>
      </c>
      <c r="O36" s="1">
        <v>46.8</v>
      </c>
      <c r="P36" s="6">
        <v>1</v>
      </c>
      <c r="Q36" s="6" t="s">
        <v>3894</v>
      </c>
      <c r="R36" s="1" t="s">
        <v>3199</v>
      </c>
      <c r="S3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" s="1" t="str">
        <f>IF(Таблица2[[#This Row],[Нас.пункт, микрорайон]]="Искателей","Искателей","")</f>
        <v/>
      </c>
      <c r="U3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3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" s="5" t="s">
        <v>2968</v>
      </c>
      <c r="AA36" s="5">
        <v>1</v>
      </c>
      <c r="AB36" s="1" t="s">
        <v>3164</v>
      </c>
      <c r="AC3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6" s="1">
        <v>2</v>
      </c>
      <c r="AF36" s="1">
        <v>202</v>
      </c>
      <c r="AG36" s="1" t="s">
        <v>1352</v>
      </c>
      <c r="AH36" s="7">
        <v>1956802.07</v>
      </c>
      <c r="AI36" s="7">
        <f>Таблица2[[#This Row],[Действующая КС]]/Таблица2[[#This Row],[Площадь помещения]]</f>
        <v>41812.010042735048</v>
      </c>
      <c r="AJ36" s="43">
        <f>VLOOKUP(Таблица2[[#This Row],[Уточнённый кадастровый номер родительского объекта - здания]],Таблица1[[Кадастровый номер здания]:[УПКС]],33,0)</f>
        <v>18606.256799999999</v>
      </c>
      <c r="AK36" s="47">
        <f>ROUND(Таблица2[[#This Row],[УПКС родительского объекта]]*Таблица2[[#This Row],[Площадь помещения]],2)</f>
        <v>870772.82</v>
      </c>
      <c r="AL36" s="14">
        <f>Таблица2[[#This Row],[Кадастровая стоимость, руб]]/Таблица2[[#This Row],[Действующая КС]]</f>
        <v>0.4449979041569595</v>
      </c>
      <c r="AM36" s="13" t="s">
        <v>3996</v>
      </c>
      <c r="AN36" s="13" t="s">
        <v>3997</v>
      </c>
      <c r="AO36" s="13" t="s">
        <v>3999</v>
      </c>
      <c r="AP36" s="12" t="s">
        <v>3985</v>
      </c>
      <c r="AQ36" s="12" t="s">
        <v>3986</v>
      </c>
      <c r="AR36" s="46" t="s">
        <v>4015</v>
      </c>
    </row>
    <row r="37" spans="1:44" x14ac:dyDescent="0.25">
      <c r="A37" s="1" t="s">
        <v>3200</v>
      </c>
      <c r="B37" s="1" t="s">
        <v>2970</v>
      </c>
      <c r="C37" s="1" t="s">
        <v>955</v>
      </c>
      <c r="D3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" s="1"/>
      <c r="H3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7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37" s="5" t="s">
        <v>3988</v>
      </c>
      <c r="K37" s="5" t="s">
        <v>3989</v>
      </c>
      <c r="L37" s="5" t="s">
        <v>1005</v>
      </c>
      <c r="M37" s="5">
        <v>205001000000</v>
      </c>
      <c r="N37" s="5" t="s">
        <v>2966</v>
      </c>
      <c r="O37" s="1">
        <v>117.6</v>
      </c>
      <c r="P37" s="6">
        <v>1</v>
      </c>
      <c r="Q37" s="6" t="s">
        <v>3894</v>
      </c>
      <c r="R37" s="1" t="s">
        <v>3201</v>
      </c>
      <c r="S3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" s="1" t="str">
        <f>IF(Таблица2[[#This Row],[Нас.пункт, микрорайон]]="Искателей","Искателей","")</f>
        <v/>
      </c>
      <c r="U3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3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" s="5" t="s">
        <v>2968</v>
      </c>
      <c r="AA37" s="5">
        <v>1</v>
      </c>
      <c r="AB37" s="1" t="s">
        <v>3164</v>
      </c>
      <c r="AC3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" s="1">
        <v>2</v>
      </c>
      <c r="AF37" s="1">
        <v>202</v>
      </c>
      <c r="AG37" s="1" t="s">
        <v>1352</v>
      </c>
      <c r="AH37" s="7">
        <v>847527.74</v>
      </c>
      <c r="AI37" s="7">
        <f>Таблица2[[#This Row],[Действующая КС]]/Таблица2[[#This Row],[Площадь помещения]]</f>
        <v>7206.8685374149663</v>
      </c>
      <c r="AJ37" s="43">
        <f>VLOOKUP(Таблица2[[#This Row],[Уточнённый кадастровый номер родительского объекта - здания]],Таблица1[[Кадастровый номер здания]:[УПКС]],33,0)</f>
        <v>16506.315299999998</v>
      </c>
      <c r="AK37" s="47">
        <f>ROUND(Таблица2[[#This Row],[УПКС родительского объекта]]*Таблица2[[#This Row],[Площадь помещения]],2)</f>
        <v>1941142.68</v>
      </c>
      <c r="AL37" s="14">
        <f>Таблица2[[#This Row],[Кадастровая стоимость, руб]]/Таблица2[[#This Row],[Действующая КС]]</f>
        <v>2.2903588736812317</v>
      </c>
      <c r="AM37" s="13" t="s">
        <v>3996</v>
      </c>
      <c r="AN37" s="13" t="s">
        <v>3997</v>
      </c>
      <c r="AO37" s="13" t="s">
        <v>3999</v>
      </c>
      <c r="AP37" s="12" t="s">
        <v>3985</v>
      </c>
      <c r="AQ37" s="12" t="s">
        <v>3986</v>
      </c>
      <c r="AR37" s="46" t="s">
        <v>4015</v>
      </c>
    </row>
    <row r="38" spans="1:44" x14ac:dyDescent="0.25">
      <c r="A38" s="1" t="s">
        <v>3202</v>
      </c>
      <c r="B38" s="1" t="s">
        <v>2970</v>
      </c>
      <c r="C38" s="18" t="s">
        <v>578</v>
      </c>
      <c r="D3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" s="1"/>
      <c r="H3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8" s="5">
        <f>VLOOKUP(Таблица2[[#This Row],[Уточнённый кадастровый номер родительского объекта - здания]],Таблица1[[Кадастровый номер здания]:[№ корп]],14,0)</f>
        <v>1967</v>
      </c>
      <c r="J38" s="5" t="s">
        <v>3988</v>
      </c>
      <c r="K38" s="5" t="s">
        <v>3989</v>
      </c>
      <c r="L38" s="5" t="s">
        <v>1005</v>
      </c>
      <c r="M38" s="5">
        <v>205001000000</v>
      </c>
      <c r="N38" s="5" t="s">
        <v>2966</v>
      </c>
      <c r="O38" s="1">
        <v>49.1</v>
      </c>
      <c r="P38" s="6">
        <v>1</v>
      </c>
      <c r="Q38" s="6" t="s">
        <v>3894</v>
      </c>
      <c r="R38" s="1" t="s">
        <v>3203</v>
      </c>
      <c r="S3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" s="1" t="str">
        <f>IF(Таблица2[[#This Row],[Нас.пункт, микрорайон]]="Искателей","Искателей","")</f>
        <v/>
      </c>
      <c r="U3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18</v>
      </c>
      <c r="X3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" s="5" t="s">
        <v>2968</v>
      </c>
      <c r="AA38" s="5">
        <v>1</v>
      </c>
      <c r="AB38" s="1" t="s">
        <v>3164</v>
      </c>
      <c r="AC3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" s="1">
        <v>2</v>
      </c>
      <c r="AF38" s="1">
        <v>202</v>
      </c>
      <c r="AG38" s="1" t="s">
        <v>1352</v>
      </c>
      <c r="AH38" s="7">
        <v>2029360.94</v>
      </c>
      <c r="AI38" s="7">
        <f>Таблица2[[#This Row],[Действующая КС]]/Таблица2[[#This Row],[Площадь помещения]]</f>
        <v>41331.180040733198</v>
      </c>
      <c r="AJ38" s="43">
        <f>VLOOKUP(Таблица2[[#This Row],[Уточнённый кадастровый номер родительского объекта - здания]],Таблица1[[Кадастровый номер здания]:[УПКС]],33,0)</f>
        <v>22688.486000000001</v>
      </c>
      <c r="AK38" s="47">
        <f>ROUND(Таблица2[[#This Row],[УПКС родительского объекта]]*Таблица2[[#This Row],[Площадь помещения]],2)</f>
        <v>1114004.6599999999</v>
      </c>
      <c r="AL38" s="14">
        <f>Таблица2[[#This Row],[Кадастровая стоимость, руб]]/Таблица2[[#This Row],[Действующая КС]]</f>
        <v>0.54894358023861445</v>
      </c>
      <c r="AM38" s="13" t="s">
        <v>3996</v>
      </c>
      <c r="AN38" s="13" t="s">
        <v>3997</v>
      </c>
      <c r="AO38" s="13" t="s">
        <v>3999</v>
      </c>
      <c r="AP38" s="12" t="s">
        <v>3985</v>
      </c>
      <c r="AQ38" s="12" t="s">
        <v>3986</v>
      </c>
      <c r="AR38" s="46" t="s">
        <v>4015</v>
      </c>
    </row>
    <row r="39" spans="1:44" x14ac:dyDescent="0.25">
      <c r="A39" s="1" t="s">
        <v>3204</v>
      </c>
      <c r="B39" s="1" t="s">
        <v>2970</v>
      </c>
      <c r="C39" s="1" t="s">
        <v>678</v>
      </c>
      <c r="D3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3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" s="1"/>
      <c r="H3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9" s="5">
        <f>VLOOKUP(Таблица2[[#This Row],[Уточнённый кадастровый номер родительского объекта - здания]],Таблица1[[Кадастровый номер здания]:[№ корп]],14,0)</f>
        <v>1949</v>
      </c>
      <c r="J39" s="5" t="s">
        <v>3988</v>
      </c>
      <c r="K39" s="5" t="s">
        <v>3989</v>
      </c>
      <c r="L39" s="5" t="s">
        <v>1005</v>
      </c>
      <c r="M39" s="5">
        <v>205001000000</v>
      </c>
      <c r="N39" s="5" t="s">
        <v>2966</v>
      </c>
      <c r="O39" s="1">
        <v>62.8</v>
      </c>
      <c r="P39" s="6">
        <v>1</v>
      </c>
      <c r="Q39" s="6" t="s">
        <v>3894</v>
      </c>
      <c r="R39" s="1" t="s">
        <v>3205</v>
      </c>
      <c r="S3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" s="1" t="str">
        <f>IF(Таблица2[[#This Row],[Нас.пункт, микрорайон]]="Искателей","Искателей","")</f>
        <v/>
      </c>
      <c r="U3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3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" s="5" t="s">
        <v>2968</v>
      </c>
      <c r="AA39" s="5">
        <v>1</v>
      </c>
      <c r="AB39" s="1" t="s">
        <v>3164</v>
      </c>
      <c r="AC3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" s="1">
        <v>2</v>
      </c>
      <c r="AF39" s="1">
        <v>202</v>
      </c>
      <c r="AG39" s="1" t="s">
        <v>1352</v>
      </c>
      <c r="AH39" s="7">
        <v>457762.56</v>
      </c>
      <c r="AI39" s="7">
        <f>Таблица2[[#This Row],[Действующая КС]]/Таблица2[[#This Row],[Площадь помещения]]</f>
        <v>7289.2127388535037</v>
      </c>
      <c r="AJ39" s="43">
        <f>VLOOKUP(Таблица2[[#This Row],[Уточнённый кадастровый номер родительского объекта - здания]],Таблица1[[Кадастровый номер здания]:[УПКС]],33,0)</f>
        <v>18435.3606</v>
      </c>
      <c r="AK39" s="47">
        <f>ROUND(Таблица2[[#This Row],[УПКС родительского объекта]]*Таблица2[[#This Row],[Площадь помещения]],2)</f>
        <v>1157740.6499999999</v>
      </c>
      <c r="AL39" s="14">
        <f>Таблица2[[#This Row],[Кадастровая стоимость, руб]]/Таблица2[[#This Row],[Действующая КС]]</f>
        <v>2.5291291843526915</v>
      </c>
      <c r="AM39" s="13" t="s">
        <v>3996</v>
      </c>
      <c r="AN39" s="13" t="s">
        <v>3997</v>
      </c>
      <c r="AO39" s="13" t="s">
        <v>3999</v>
      </c>
      <c r="AP39" s="12" t="s">
        <v>3985</v>
      </c>
      <c r="AQ39" s="12" t="s">
        <v>3986</v>
      </c>
      <c r="AR39" s="46" t="s">
        <v>4015</v>
      </c>
    </row>
    <row r="40" spans="1:44" x14ac:dyDescent="0.25">
      <c r="A40" s="1" t="s">
        <v>3206</v>
      </c>
      <c r="B40" s="1" t="s">
        <v>2970</v>
      </c>
      <c r="C40" s="1" t="s">
        <v>600</v>
      </c>
      <c r="D4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4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" s="1"/>
      <c r="H4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" s="5">
        <f>VLOOKUP(Таблица2[[#This Row],[Уточнённый кадастровый номер родительского объекта - здания]],Таблица1[[Кадастровый номер здания]:[№ корп]],14,0)</f>
        <v>1967</v>
      </c>
      <c r="J40" s="5" t="s">
        <v>3988</v>
      </c>
      <c r="K40" s="5" t="s">
        <v>3989</v>
      </c>
      <c r="L40" s="5" t="s">
        <v>1005</v>
      </c>
      <c r="M40" s="5">
        <v>205001000000</v>
      </c>
      <c r="N40" s="5" t="s">
        <v>2966</v>
      </c>
      <c r="O40" s="1">
        <v>51.6</v>
      </c>
      <c r="P40" s="6">
        <v>1</v>
      </c>
      <c r="Q40" s="6" t="s">
        <v>3894</v>
      </c>
      <c r="R40" s="1" t="s">
        <v>3207</v>
      </c>
      <c r="S4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" s="1" t="str">
        <f>IF(Таблица2[[#This Row],[Нас.пункт, микрорайон]]="Искателей","Искателей","")</f>
        <v/>
      </c>
      <c r="U4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4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</v>
      </c>
      <c r="X4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" s="5" t="s">
        <v>2968</v>
      </c>
      <c r="AA40" s="5">
        <v>1</v>
      </c>
      <c r="AB40" s="1" t="s">
        <v>3164</v>
      </c>
      <c r="AC4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" s="1">
        <v>2</v>
      </c>
      <c r="AF40" s="1">
        <v>202</v>
      </c>
      <c r="AG40" s="1" t="s">
        <v>1352</v>
      </c>
      <c r="AH40" s="7">
        <v>432239.34</v>
      </c>
      <c r="AI40" s="7">
        <f>Таблица2[[#This Row],[Действующая КС]]/Таблица2[[#This Row],[Площадь помещения]]</f>
        <v>8376.7313953488374</v>
      </c>
      <c r="AJ40" s="43">
        <f>VLOOKUP(Таблица2[[#This Row],[Уточнённый кадастровый номер родительского объекта - здания]],Таблица1[[Кадастровый номер здания]:[УПКС]],33,0)</f>
        <v>22553.314399999999</v>
      </c>
      <c r="AK40" s="47">
        <f>ROUND(Таблица2[[#This Row],[УПКС родительского объекта]]*Таблица2[[#This Row],[Площадь помещения]],2)</f>
        <v>1163751.02</v>
      </c>
      <c r="AL40" s="14">
        <f>Таблица2[[#This Row],[Кадастровая стоимость, руб]]/Таблица2[[#This Row],[Действующая КС]]</f>
        <v>2.6923764505100345</v>
      </c>
      <c r="AM40" s="13" t="s">
        <v>3996</v>
      </c>
      <c r="AN40" s="13" t="s">
        <v>3997</v>
      </c>
      <c r="AO40" s="13" t="s">
        <v>3999</v>
      </c>
      <c r="AP40" s="12" t="s">
        <v>3985</v>
      </c>
      <c r="AQ40" s="12" t="s">
        <v>3986</v>
      </c>
      <c r="AR40" s="46" t="s">
        <v>4015</v>
      </c>
    </row>
    <row r="41" spans="1:44" x14ac:dyDescent="0.25">
      <c r="A41" s="1" t="s">
        <v>3208</v>
      </c>
      <c r="B41" s="1" t="s">
        <v>2970</v>
      </c>
      <c r="C41" s="1" t="s">
        <v>476</v>
      </c>
      <c r="D4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4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" s="1"/>
      <c r="H4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1" s="5">
        <f>VLOOKUP(Таблица2[[#This Row],[Уточнённый кадастровый номер родительского объекта - здания]],Таблица1[[Кадастровый номер здания]:[№ корп]],14,0)</f>
        <v>1951</v>
      </c>
      <c r="J41" s="5" t="s">
        <v>3988</v>
      </c>
      <c r="K41" s="5" t="s">
        <v>3989</v>
      </c>
      <c r="L41" s="5" t="s">
        <v>1005</v>
      </c>
      <c r="M41" s="5">
        <v>205001000000</v>
      </c>
      <c r="N41" s="5" t="s">
        <v>2966</v>
      </c>
      <c r="O41" s="1">
        <v>27.6</v>
      </c>
      <c r="P41" s="6">
        <v>1</v>
      </c>
      <c r="Q41" s="6" t="s">
        <v>3894</v>
      </c>
      <c r="R41" s="1" t="s">
        <v>3209</v>
      </c>
      <c r="S4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" s="1" t="str">
        <f>IF(Таблица2[[#This Row],[Нас.пункт, микрорайон]]="Искателей","Искателей","")</f>
        <v/>
      </c>
      <c r="U4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4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4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" s="5" t="s">
        <v>2968</v>
      </c>
      <c r="AA41" s="5">
        <v>1</v>
      </c>
      <c r="AB41" s="1" t="s">
        <v>3164</v>
      </c>
      <c r="AC4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" s="1">
        <v>2</v>
      </c>
      <c r="AF41" s="1">
        <v>202</v>
      </c>
      <c r="AG41" s="1" t="s">
        <v>1352</v>
      </c>
      <c r="AH41" s="7">
        <v>268189.43</v>
      </c>
      <c r="AI41" s="7">
        <f>Таблица2[[#This Row],[Действующая КС]]/Таблица2[[#This Row],[Площадь помещения]]</f>
        <v>9717.0083333333332</v>
      </c>
      <c r="AJ41" s="43">
        <f>VLOOKUP(Таблица2[[#This Row],[Уточнённый кадастровый номер родительского объекта - здания]],Таблица1[[Кадастровый номер здания]:[УПКС]],33,0)</f>
        <v>19885.7592</v>
      </c>
      <c r="AK41" s="47">
        <f>ROUND(Таблица2[[#This Row],[УПКС родительского объекта]]*Таблица2[[#This Row],[Площадь помещения]],2)</f>
        <v>548846.94999999995</v>
      </c>
      <c r="AL41" s="14">
        <f>Таблица2[[#This Row],[Кадастровая стоимость, руб]]/Таблица2[[#This Row],[Действующая КС]]</f>
        <v>2.0464898635266868</v>
      </c>
      <c r="AM41" s="13" t="s">
        <v>3996</v>
      </c>
      <c r="AN41" s="13" t="s">
        <v>3997</v>
      </c>
      <c r="AO41" s="13" t="s">
        <v>3999</v>
      </c>
      <c r="AP41" s="12" t="s">
        <v>3985</v>
      </c>
      <c r="AQ41" s="12" t="s">
        <v>3986</v>
      </c>
      <c r="AR41" s="46" t="s">
        <v>4015</v>
      </c>
    </row>
    <row r="42" spans="1:44" x14ac:dyDescent="0.25">
      <c r="A42" s="1" t="s">
        <v>3210</v>
      </c>
      <c r="B42" s="1" t="s">
        <v>2970</v>
      </c>
      <c r="C42" s="1" t="s">
        <v>227</v>
      </c>
      <c r="D4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4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2" s="1"/>
      <c r="H4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42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42" s="5" t="s">
        <v>3988</v>
      </c>
      <c r="K42" s="5" t="s">
        <v>3989</v>
      </c>
      <c r="L42" s="5" t="s">
        <v>1005</v>
      </c>
      <c r="M42" s="5">
        <v>205001000000</v>
      </c>
      <c r="N42" s="5" t="s">
        <v>2966</v>
      </c>
      <c r="O42" s="1">
        <v>133</v>
      </c>
      <c r="P42" s="6">
        <v>1</v>
      </c>
      <c r="Q42" s="6" t="s">
        <v>3896</v>
      </c>
      <c r="R42" s="1" t="s">
        <v>3211</v>
      </c>
      <c r="S4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" s="1" t="str">
        <f>IF(Таблица2[[#This Row],[Нас.пункт, микрорайон]]="Искателей","Искателей","")</f>
        <v/>
      </c>
      <c r="U4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4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19А</v>
      </c>
      <c r="X4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" s="5" t="s">
        <v>2968</v>
      </c>
      <c r="AA42" s="5">
        <v>1</v>
      </c>
      <c r="AB42" s="1" t="s">
        <v>3164</v>
      </c>
      <c r="AC4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2" s="1">
        <v>2</v>
      </c>
      <c r="AF42" s="1">
        <v>202</v>
      </c>
      <c r="AG42" s="1" t="s">
        <v>1352</v>
      </c>
      <c r="AH42" s="7">
        <v>6564918.3799999999</v>
      </c>
      <c r="AI42" s="7">
        <f>Таблица2[[#This Row],[Действующая КС]]/Таблица2[[#This Row],[Площадь помещения]]</f>
        <v>49360.288571428573</v>
      </c>
      <c r="AJ42" s="43">
        <f>VLOOKUP(Таблица2[[#This Row],[Уточнённый кадастровый номер родительского объекта - здания]],Таблица1[[Кадастровый номер здания]:[УПКС]],33,0)</f>
        <v>37541.109900000003</v>
      </c>
      <c r="AK42" s="47">
        <f>ROUND(Таблица2[[#This Row],[УПКС родительского объекта]]*Таблица2[[#This Row],[Площадь помещения]],2)</f>
        <v>4992967.62</v>
      </c>
      <c r="AL42" s="14">
        <f>Таблица2[[#This Row],[Кадастровая стоимость, руб]]/Таблица2[[#This Row],[Действующая КС]]</f>
        <v>0.76055288595987092</v>
      </c>
      <c r="AM42" s="13" t="s">
        <v>3996</v>
      </c>
      <c r="AN42" s="13" t="s">
        <v>3997</v>
      </c>
      <c r="AO42" s="13" t="s">
        <v>3999</v>
      </c>
      <c r="AP42" s="12" t="s">
        <v>3985</v>
      </c>
      <c r="AQ42" s="12" t="s">
        <v>3986</v>
      </c>
      <c r="AR42" s="46" t="s">
        <v>4015</v>
      </c>
    </row>
    <row r="43" spans="1:44" x14ac:dyDescent="0.25">
      <c r="A43" s="1" t="s">
        <v>3212</v>
      </c>
      <c r="B43" s="1" t="s">
        <v>2970</v>
      </c>
      <c r="C43" s="1" t="s">
        <v>674</v>
      </c>
      <c r="D4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4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" s="1"/>
      <c r="H4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43" s="5">
        <f>VLOOKUP(Таблица2[[#This Row],[Уточнённый кадастровый номер родительского объекта - здания]],Таблица1[[Кадастровый номер здания]:[№ корп]],14,0)</f>
        <v>2005</v>
      </c>
      <c r="J43" s="5" t="s">
        <v>3988</v>
      </c>
      <c r="K43" s="5" t="s">
        <v>3989</v>
      </c>
      <c r="L43" s="5" t="s">
        <v>1005</v>
      </c>
      <c r="M43" s="5">
        <v>205001000000</v>
      </c>
      <c r="N43" s="5" t="s">
        <v>2966</v>
      </c>
      <c r="O43" s="1">
        <v>62.4</v>
      </c>
      <c r="P43" s="6">
        <v>1</v>
      </c>
      <c r="Q43" s="6" t="s">
        <v>3949</v>
      </c>
      <c r="R43" s="1" t="s">
        <v>3213</v>
      </c>
      <c r="S4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" s="1" t="str">
        <f>IF(Таблица2[[#This Row],[Нас.пункт, микрорайон]]="Искателей","Искателей","")</f>
        <v/>
      </c>
      <c r="U4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Песчаная</v>
      </c>
      <c r="W4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1А</v>
      </c>
      <c r="X4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" s="5" t="s">
        <v>2968</v>
      </c>
      <c r="AA43" s="5">
        <v>1</v>
      </c>
      <c r="AB43" s="1" t="s">
        <v>3164</v>
      </c>
      <c r="AC4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" s="1">
        <v>2</v>
      </c>
      <c r="AF43" s="1">
        <v>202</v>
      </c>
      <c r="AG43" s="1" t="s">
        <v>1352</v>
      </c>
      <c r="AH43" s="7">
        <v>770101.09</v>
      </c>
      <c r="AI43" s="7">
        <f>Таблица2[[#This Row],[Действующая КС]]/Таблица2[[#This Row],[Площадь помещения]]</f>
        <v>12341.363621794872</v>
      </c>
      <c r="AJ43" s="43">
        <f>VLOOKUP(Таблица2[[#This Row],[Уточнённый кадастровый номер родительского объекта - здания]],Таблица1[[Кадастровый номер здания]:[УПКС]],33,0)</f>
        <v>55948.969599999997</v>
      </c>
      <c r="AK43" s="47">
        <f>ROUND(Таблица2[[#This Row],[УПКС родительского объекта]]*Таблица2[[#This Row],[Площадь помещения]],2)</f>
        <v>3491215.7</v>
      </c>
      <c r="AL43" s="14">
        <f>Таблица2[[#This Row],[Кадастровая стоимость, руб]]/Таблица2[[#This Row],[Действующая КС]]</f>
        <v>4.5334511862591969</v>
      </c>
      <c r="AM43" s="13" t="s">
        <v>3996</v>
      </c>
      <c r="AN43" s="13" t="s">
        <v>3997</v>
      </c>
      <c r="AO43" s="13" t="s">
        <v>3999</v>
      </c>
      <c r="AP43" s="12" t="s">
        <v>3985</v>
      </c>
      <c r="AQ43" s="12" t="s">
        <v>3986</v>
      </c>
      <c r="AR43" s="46" t="s">
        <v>4015</v>
      </c>
    </row>
    <row r="44" spans="1:44" x14ac:dyDescent="0.25">
      <c r="A44" s="1" t="s">
        <v>3214</v>
      </c>
      <c r="B44" s="1" t="s">
        <v>2970</v>
      </c>
      <c r="C44" s="1" t="s">
        <v>1051</v>
      </c>
      <c r="D4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83:00:050008</v>
      </c>
      <c r="E4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4" s="1"/>
      <c r="H4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4" s="5">
        <f>VLOOKUP(Таблица2[[#This Row],[Уточнённый кадастровый номер родительского объекта - здания]],Таблица1[[Кадастровый номер здания]:[№ корп]],14,0)</f>
        <v>2000</v>
      </c>
      <c r="J44" s="5" t="s">
        <v>3988</v>
      </c>
      <c r="K44" s="5" t="s">
        <v>3989</v>
      </c>
      <c r="L44" s="5" t="s">
        <v>1005</v>
      </c>
      <c r="M44" s="5">
        <v>205001000000</v>
      </c>
      <c r="N44" s="5" t="s">
        <v>2966</v>
      </c>
      <c r="O44" s="1">
        <v>185.5</v>
      </c>
      <c r="P44" s="6" t="s">
        <v>2986</v>
      </c>
      <c r="Q44" s="6" t="s">
        <v>3896</v>
      </c>
      <c r="R44" s="1" t="s">
        <v>3215</v>
      </c>
      <c r="S4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4" s="1" t="str">
        <f>IF(Таблица2[[#This Row],[Нас.пункт, микрорайон]]="Искателей","Искателей","")</f>
        <v/>
      </c>
      <c r="U4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4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30А</v>
      </c>
      <c r="X4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" s="5" t="s">
        <v>2968</v>
      </c>
      <c r="AA44" s="5">
        <v>1</v>
      </c>
      <c r="AB44" s="1" t="s">
        <v>3164</v>
      </c>
      <c r="AC4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4" s="1">
        <v>2</v>
      </c>
      <c r="AF44" s="1">
        <v>202</v>
      </c>
      <c r="AG44" s="1" t="s">
        <v>1352</v>
      </c>
      <c r="AH44" s="7">
        <v>3119996.11</v>
      </c>
      <c r="AI44" s="7">
        <f>Таблица2[[#This Row],[Действующая КС]]/Таблица2[[#This Row],[Площадь помещения]]</f>
        <v>16819.386037735847</v>
      </c>
      <c r="AJ44" s="43">
        <f>VLOOKUP(Таблица2[[#This Row],[Уточнённый кадастровый номер родительского объекта - здания]],Таблица1[[Кадастровый номер здания]:[УПКС]],33,0)</f>
        <v>32914.292699999998</v>
      </c>
      <c r="AK44" s="47">
        <f>ROUND(Таблица2[[#This Row],[УПКС родительского объекта]]*Таблица2[[#This Row],[Площадь помещения]],2)</f>
        <v>6105601.2999999998</v>
      </c>
      <c r="AL44" s="14">
        <f>Таблица2[[#This Row],[Кадастровая стоимость, руб]]/Таблица2[[#This Row],[Действующая КС]]</f>
        <v>1.956925933474962</v>
      </c>
      <c r="AM44" s="13" t="s">
        <v>3996</v>
      </c>
      <c r="AN44" s="13" t="s">
        <v>3997</v>
      </c>
      <c r="AO44" s="13" t="s">
        <v>3999</v>
      </c>
      <c r="AP44" s="12" t="s">
        <v>3985</v>
      </c>
      <c r="AQ44" s="12" t="s">
        <v>3986</v>
      </c>
      <c r="AR44" s="46" t="s">
        <v>4015</v>
      </c>
    </row>
    <row r="45" spans="1:44" x14ac:dyDescent="0.25">
      <c r="A45" s="1" t="s">
        <v>2974</v>
      </c>
      <c r="B45" s="1" t="s">
        <v>2965</v>
      </c>
      <c r="C45" s="1" t="s">
        <v>53</v>
      </c>
      <c r="D4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4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5" s="1"/>
      <c r="H4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45" s="5">
        <f>VLOOKUP(Таблица2[[#This Row],[Уточнённый кадастровый номер родительского объекта - здания]],Таблица1[[Кадастровый номер здания]:[№ корп]],14,0)</f>
        <v>2012</v>
      </c>
      <c r="J45" s="5" t="s">
        <v>3988</v>
      </c>
      <c r="K45" s="5" t="s">
        <v>3989</v>
      </c>
      <c r="L45" s="5" t="s">
        <v>1005</v>
      </c>
      <c r="M45" s="5">
        <v>205001000000</v>
      </c>
      <c r="N45" s="5" t="s">
        <v>2966</v>
      </c>
      <c r="O45" s="1">
        <v>307.10000000000002</v>
      </c>
      <c r="P45" s="6" t="s">
        <v>2975</v>
      </c>
      <c r="Q45" s="6" t="s">
        <v>3895</v>
      </c>
      <c r="R45" s="1" t="s">
        <v>2976</v>
      </c>
      <c r="S4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5" s="1" t="str">
        <f>IF(Таблица2[[#This Row],[Нас.пункт, микрорайон]]="Искателей","Искателей","")</f>
        <v/>
      </c>
      <c r="U4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Меньшикова</v>
      </c>
      <c r="W4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15Б</v>
      </c>
      <c r="X4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5" s="5" t="s">
        <v>2968</v>
      </c>
      <c r="AA45" s="5">
        <v>1</v>
      </c>
      <c r="AB45" s="1"/>
      <c r="AC4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5" s="1">
        <v>2</v>
      </c>
      <c r="AF45" s="1">
        <v>201</v>
      </c>
      <c r="AG45" s="1" t="s">
        <v>1350</v>
      </c>
      <c r="AH45" s="7">
        <v>10601184.130000001</v>
      </c>
      <c r="AI45" s="7">
        <f>Таблица2[[#This Row],[Действующая КС]]/Таблица2[[#This Row],[Площадь помещения]]</f>
        <v>34520.300000000003</v>
      </c>
      <c r="AJ45" s="43">
        <f>VLOOKUP(Таблица2[[#This Row],[Уточнённый кадастровый номер родительского объекта - здания]],Таблица1[[Кадастровый номер здания]:[УПКС]],33,0)</f>
        <v>23102.339100000001</v>
      </c>
      <c r="AK45" s="47">
        <f>ROUND(Таблица2[[#This Row],[УПКС родительского объекта]]*Таблица2[[#This Row],[Площадь помещения]],2)</f>
        <v>7094728.3399999999</v>
      </c>
      <c r="AL45" s="14">
        <f>Таблица2[[#This Row],[Кадастровая стоимость, руб]]/Таблица2[[#This Row],[Действующая КС]]</f>
        <v>0.6692392333723195</v>
      </c>
      <c r="AM45" s="13" t="s">
        <v>3996</v>
      </c>
      <c r="AN45" s="13" t="s">
        <v>3997</v>
      </c>
      <c r="AO45" s="13" t="s">
        <v>3999</v>
      </c>
      <c r="AP45" s="12" t="s">
        <v>3985</v>
      </c>
      <c r="AQ45" s="12" t="s">
        <v>3986</v>
      </c>
      <c r="AR45" s="46" t="s">
        <v>4015</v>
      </c>
    </row>
    <row r="46" spans="1:44" x14ac:dyDescent="0.25">
      <c r="A46" s="1" t="s">
        <v>2977</v>
      </c>
      <c r="B46" s="1" t="s">
        <v>2965</v>
      </c>
      <c r="C46" s="1" t="s">
        <v>53</v>
      </c>
      <c r="D4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4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6" s="1"/>
      <c r="H4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46" s="5">
        <f>VLOOKUP(Таблица2[[#This Row],[Уточнённый кадастровый номер родительского объекта - здания]],Таблица1[[Кадастровый номер здания]:[№ корп]],14,0)</f>
        <v>2012</v>
      </c>
      <c r="J46" s="5" t="s">
        <v>3988</v>
      </c>
      <c r="K46" s="5" t="s">
        <v>3989</v>
      </c>
      <c r="L46" s="5" t="s">
        <v>1005</v>
      </c>
      <c r="M46" s="5">
        <v>205001000000</v>
      </c>
      <c r="N46" s="5" t="s">
        <v>2966</v>
      </c>
      <c r="O46" s="1">
        <v>268.8</v>
      </c>
      <c r="P46" s="6" t="s">
        <v>2978</v>
      </c>
      <c r="Q46" s="6" t="s">
        <v>3895</v>
      </c>
      <c r="R46" s="1" t="s">
        <v>2979</v>
      </c>
      <c r="S4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6" s="1" t="str">
        <f>IF(Таблица2[[#This Row],[Нас.пункт, микрорайон]]="Искателей","Искателей","")</f>
        <v/>
      </c>
      <c r="U4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Меньшикова</v>
      </c>
      <c r="W4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15Б</v>
      </c>
      <c r="X4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6" s="5" t="s">
        <v>2968</v>
      </c>
      <c r="AA46" s="5">
        <v>2</v>
      </c>
      <c r="AB46" s="1"/>
      <c r="AC4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6" s="1">
        <v>2</v>
      </c>
      <c r="AF46" s="1">
        <v>201</v>
      </c>
      <c r="AG46" s="1" t="s">
        <v>1350</v>
      </c>
      <c r="AH46" s="7">
        <v>9279056.6400000006</v>
      </c>
      <c r="AI46" s="7">
        <f>Таблица2[[#This Row],[Действующая КС]]/Таблица2[[#This Row],[Площадь помещения]]</f>
        <v>34520.300000000003</v>
      </c>
      <c r="AJ46" s="43">
        <f>VLOOKUP(Таблица2[[#This Row],[Уточнённый кадастровый номер родительского объекта - здания]],Таблица1[[Кадастровый номер здания]:[УПКС]],33,0)</f>
        <v>23102.339100000001</v>
      </c>
      <c r="AK46" s="47">
        <f>ROUND(Таблица2[[#This Row],[УПКС родительского объекта]]*Таблица2[[#This Row],[Площадь помещения]],2)</f>
        <v>6209908.75</v>
      </c>
      <c r="AL46" s="14">
        <f>Таблица2[[#This Row],[Кадастровая стоимость, руб]]/Таблица2[[#This Row],[Действующая КС]]</f>
        <v>0.6692392331382514</v>
      </c>
      <c r="AM46" s="13" t="s">
        <v>3996</v>
      </c>
      <c r="AN46" s="13" t="s">
        <v>3997</v>
      </c>
      <c r="AO46" s="13" t="s">
        <v>3999</v>
      </c>
      <c r="AP46" s="12" t="s">
        <v>3985</v>
      </c>
      <c r="AQ46" s="12" t="s">
        <v>3986</v>
      </c>
      <c r="AR46" s="46" t="s">
        <v>4015</v>
      </c>
    </row>
    <row r="47" spans="1:44" x14ac:dyDescent="0.25">
      <c r="A47" s="1" t="s">
        <v>2980</v>
      </c>
      <c r="B47" s="1" t="s">
        <v>2965</v>
      </c>
      <c r="C47" s="1" t="s">
        <v>83</v>
      </c>
      <c r="D4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4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7" s="1"/>
      <c r="H4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7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47" s="5" t="s">
        <v>3988</v>
      </c>
      <c r="K47" s="5" t="s">
        <v>3989</v>
      </c>
      <c r="L47" s="5" t="s">
        <v>1005</v>
      </c>
      <c r="M47" s="5">
        <v>205001000000</v>
      </c>
      <c r="N47" s="5" t="s">
        <v>2966</v>
      </c>
      <c r="O47" s="1">
        <v>59.1</v>
      </c>
      <c r="P47" s="6">
        <v>1</v>
      </c>
      <c r="Q47" s="6" t="s">
        <v>3896</v>
      </c>
      <c r="R47" s="1" t="s">
        <v>2981</v>
      </c>
      <c r="S4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7" s="1" t="str">
        <f>IF(Таблица2[[#This Row],[Нас.пункт, микрорайон]]="Искателей","Искателей","")</f>
        <v/>
      </c>
      <c r="U4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4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</v>
      </c>
      <c r="X4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7" s="5" t="s">
        <v>2968</v>
      </c>
      <c r="AA47" s="5">
        <v>1</v>
      </c>
      <c r="AB47" s="1"/>
      <c r="AC4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7" s="1">
        <v>2</v>
      </c>
      <c r="AF47" s="1">
        <v>201</v>
      </c>
      <c r="AG47" s="1" t="s">
        <v>1350</v>
      </c>
      <c r="AH47" s="7">
        <v>2040149.73</v>
      </c>
      <c r="AI47" s="7">
        <f>Таблица2[[#This Row],[Действующая КС]]/Таблица2[[#This Row],[Площадь помещения]]</f>
        <v>34520.299999999996</v>
      </c>
      <c r="AJ47" s="43">
        <f>VLOOKUP(Таблица2[[#This Row],[Уточнённый кадастровый номер родительского объекта - здания]],Таблица1[[Кадастровый номер здания]:[УПКС]],33,0)</f>
        <v>18004.219000000001</v>
      </c>
      <c r="AK47" s="47">
        <f>ROUND(Таблица2[[#This Row],[УПКС родительского объекта]]*Таблица2[[#This Row],[Площадь помещения]],2)</f>
        <v>1064049.3400000001</v>
      </c>
      <c r="AL47" s="14">
        <f>Таблица2[[#This Row],[Кадастровая стоимость, руб]]/Таблица2[[#This Row],[Действующая КС]]</f>
        <v>0.5215545331567405</v>
      </c>
      <c r="AM47" s="13" t="s">
        <v>3996</v>
      </c>
      <c r="AN47" s="13" t="s">
        <v>3997</v>
      </c>
      <c r="AO47" s="13" t="s">
        <v>3999</v>
      </c>
      <c r="AP47" s="12" t="s">
        <v>3985</v>
      </c>
      <c r="AQ47" s="12" t="s">
        <v>3986</v>
      </c>
      <c r="AR47" s="46" t="s">
        <v>4015</v>
      </c>
    </row>
    <row r="48" spans="1:44" x14ac:dyDescent="0.25">
      <c r="A48" s="1" t="s">
        <v>2982</v>
      </c>
      <c r="B48" s="1" t="s">
        <v>2966</v>
      </c>
      <c r="C48" s="1" t="s">
        <v>51</v>
      </c>
      <c r="D4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4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8" s="1"/>
      <c r="H4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48" s="5">
        <f>VLOOKUP(Таблица2[[#This Row],[Уточнённый кадастровый номер родительского объекта - здания]],Таблица1[[Кадастровый номер здания]:[№ корп]],14,0)</f>
        <v>1996</v>
      </c>
      <c r="J48" s="5" t="s">
        <v>3988</v>
      </c>
      <c r="K48" s="5" t="s">
        <v>3989</v>
      </c>
      <c r="L48" s="5" t="s">
        <v>1005</v>
      </c>
      <c r="M48" s="5">
        <v>205001000000</v>
      </c>
      <c r="N48" s="5" t="s">
        <v>2966</v>
      </c>
      <c r="O48" s="1">
        <v>212.7</v>
      </c>
      <c r="P48" s="6" t="s">
        <v>2983</v>
      </c>
      <c r="Q48" s="6" t="s">
        <v>3895</v>
      </c>
      <c r="R48" s="1" t="s">
        <v>2984</v>
      </c>
      <c r="S4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8" s="1" t="str">
        <f>IF(Таблица2[[#This Row],[Нас.пункт, микрорайон]]="Искателей","Искателей","")</f>
        <v/>
      </c>
      <c r="U4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Меньшикова</v>
      </c>
      <c r="W4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15А</v>
      </c>
      <c r="X4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8" s="5" t="s">
        <v>2968</v>
      </c>
      <c r="AA48" s="5">
        <v>1</v>
      </c>
      <c r="AB48" s="1"/>
      <c r="AC4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8" s="1">
        <v>2</v>
      </c>
      <c r="AF48" s="1">
        <v>201</v>
      </c>
      <c r="AG48" s="1" t="s">
        <v>1350</v>
      </c>
      <c r="AH48" s="7">
        <v>6981318.0999999996</v>
      </c>
      <c r="AI48" s="7">
        <f>Таблица2[[#This Row],[Действующая КС]]/Таблица2[[#This Row],[Площадь помещения]]</f>
        <v>32822.370004701457</v>
      </c>
      <c r="AJ48" s="43">
        <f>VLOOKUP(Таблица2[[#This Row],[Уточнённый кадастровый номер родительского объекта - здания]],Таблица1[[Кадастровый номер здания]:[УПКС]],33,0)</f>
        <v>25027.330099999999</v>
      </c>
      <c r="AK48" s="47">
        <f>ROUND(Таблица2[[#This Row],[УПКС родительского объекта]]*Таблица2[[#This Row],[Площадь помещения]],2)</f>
        <v>5323313.1100000003</v>
      </c>
      <c r="AL48" s="14">
        <f>Таблица2[[#This Row],[Кадастровая стоимость, руб]]/Таблица2[[#This Row],[Действующая КС]]</f>
        <v>0.7625083163020463</v>
      </c>
      <c r="AM48" s="13" t="s">
        <v>3996</v>
      </c>
      <c r="AN48" s="13" t="s">
        <v>3997</v>
      </c>
      <c r="AO48" s="13" t="s">
        <v>3999</v>
      </c>
      <c r="AP48" s="12" t="s">
        <v>3985</v>
      </c>
      <c r="AQ48" s="12" t="s">
        <v>3986</v>
      </c>
      <c r="AR48" s="46" t="s">
        <v>4015</v>
      </c>
    </row>
    <row r="49" spans="1:44" x14ac:dyDescent="0.25">
      <c r="A49" s="1" t="s">
        <v>2985</v>
      </c>
      <c r="B49" s="1" t="s">
        <v>2966</v>
      </c>
      <c r="C49" s="1" t="s">
        <v>51</v>
      </c>
      <c r="D4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4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9" s="1"/>
      <c r="H4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49" s="5">
        <f>VLOOKUP(Таблица2[[#This Row],[Уточнённый кадастровый номер родительского объекта - здания]],Таблица1[[Кадастровый номер здания]:[№ корп]],14,0)</f>
        <v>1996</v>
      </c>
      <c r="J49" s="5" t="s">
        <v>3988</v>
      </c>
      <c r="K49" s="5" t="s">
        <v>3989</v>
      </c>
      <c r="L49" s="5" t="s">
        <v>1005</v>
      </c>
      <c r="M49" s="5">
        <v>205001000000</v>
      </c>
      <c r="N49" s="5" t="s">
        <v>2966</v>
      </c>
      <c r="O49" s="1">
        <v>127.5</v>
      </c>
      <c r="P49" s="6" t="s">
        <v>2986</v>
      </c>
      <c r="Q49" s="6" t="s">
        <v>3895</v>
      </c>
      <c r="R49" s="1" t="s">
        <v>2987</v>
      </c>
      <c r="S4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9" s="1" t="str">
        <f>IF(Таблица2[[#This Row],[Нас.пункт, микрорайон]]="Искателей","Искателей","")</f>
        <v/>
      </c>
      <c r="U4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4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Меньшикова</v>
      </c>
      <c r="W4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15А</v>
      </c>
      <c r="X4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9" s="5" t="s">
        <v>2968</v>
      </c>
      <c r="AA49" s="5">
        <v>2</v>
      </c>
      <c r="AB49" s="1"/>
      <c r="AC4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9" s="1">
        <v>2</v>
      </c>
      <c r="AF49" s="1">
        <v>201</v>
      </c>
      <c r="AG49" s="1" t="s">
        <v>1350</v>
      </c>
      <c r="AH49" s="7">
        <v>4191417.15</v>
      </c>
      <c r="AI49" s="7">
        <f>Таблица2[[#This Row],[Действующая КС]]/Таблица2[[#This Row],[Площадь помещения]]</f>
        <v>32873.86</v>
      </c>
      <c r="AJ49" s="43">
        <f>VLOOKUP(Таблица2[[#This Row],[Уточнённый кадастровый номер родительского объекта - здания]],Таблица1[[Кадастровый номер здания]:[УПКС]],33,0)</f>
        <v>25027.330099999999</v>
      </c>
      <c r="AK49" s="47">
        <f>ROUND(Таблица2[[#This Row],[УПКС родительского объекта]]*Таблица2[[#This Row],[Площадь помещения]],2)</f>
        <v>3190984.59</v>
      </c>
      <c r="AL49" s="14">
        <f>Таблица2[[#This Row],[Кадастровая стоимость, руб]]/Таблица2[[#This Row],[Действующая КС]]</f>
        <v>0.76131400807958227</v>
      </c>
      <c r="AM49" s="13" t="s">
        <v>3996</v>
      </c>
      <c r="AN49" s="13" t="s">
        <v>3997</v>
      </c>
      <c r="AO49" s="13" t="s">
        <v>3999</v>
      </c>
      <c r="AP49" s="12" t="s">
        <v>3985</v>
      </c>
      <c r="AQ49" s="12" t="s">
        <v>3986</v>
      </c>
      <c r="AR49" s="46" t="s">
        <v>4015</v>
      </c>
    </row>
    <row r="50" spans="1:44" x14ac:dyDescent="0.25">
      <c r="A50" s="1" t="s">
        <v>3216</v>
      </c>
      <c r="B50" s="1" t="s">
        <v>2966</v>
      </c>
      <c r="C50" s="1" t="s">
        <v>748</v>
      </c>
      <c r="D5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5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50" s="1"/>
      <c r="H5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0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50" s="5" t="s">
        <v>3988</v>
      </c>
      <c r="K50" s="5" t="s">
        <v>3989</v>
      </c>
      <c r="L50" s="5" t="s">
        <v>1005</v>
      </c>
      <c r="M50" s="5">
        <v>205001000000</v>
      </c>
      <c r="N50" s="5" t="s">
        <v>2966</v>
      </c>
      <c r="O50" s="1">
        <v>35.1</v>
      </c>
      <c r="P50" s="6">
        <v>1</v>
      </c>
      <c r="Q50" s="6" t="s">
        <v>3896</v>
      </c>
      <c r="R50" s="1" t="s">
        <v>3217</v>
      </c>
      <c r="S5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0" s="1" t="str">
        <f>IF(Таблица2[[#This Row],[Нас.пункт, микрорайон]]="Искателей","Искателей","")</f>
        <v/>
      </c>
      <c r="U5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5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0" s="5" t="s">
        <v>2968</v>
      </c>
      <c r="AA50" s="5">
        <v>1</v>
      </c>
      <c r="AB50" s="1"/>
      <c r="AC5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50" s="1">
        <v>2</v>
      </c>
      <c r="AF50" s="1">
        <v>202</v>
      </c>
      <c r="AG50" s="1" t="s">
        <v>1352</v>
      </c>
      <c r="AH50" s="7">
        <v>1604418.89</v>
      </c>
      <c r="AI50" s="7">
        <f>Таблица2[[#This Row],[Действующая КС]]/Таблица2[[#This Row],[Площадь помещения]]</f>
        <v>45709.93988603988</v>
      </c>
      <c r="AJ50" s="43">
        <f>VLOOKUP(Таблица2[[#This Row],[Уточнённый кадастровый номер родительского объекта - здания]],Таблица1[[Кадастровый номер здания]:[УПКС]],33,0)</f>
        <v>18459.878199999999</v>
      </c>
      <c r="AK50" s="47">
        <f>ROUND(Таблица2[[#This Row],[УПКС родительского объекта]]*Таблица2[[#This Row],[Площадь помещения]],2)</f>
        <v>647941.72</v>
      </c>
      <c r="AL50" s="14">
        <f>Таблица2[[#This Row],[Кадастровая стоимость, руб]]/Таблица2[[#This Row],[Действующая КС]]</f>
        <v>0.40384822444966351</v>
      </c>
      <c r="AM50" s="13" t="s">
        <v>3996</v>
      </c>
      <c r="AN50" s="13" t="s">
        <v>3997</v>
      </c>
      <c r="AO50" s="13" t="s">
        <v>3999</v>
      </c>
      <c r="AP50" s="12" t="s">
        <v>3985</v>
      </c>
      <c r="AQ50" s="12" t="s">
        <v>3986</v>
      </c>
      <c r="AR50" s="46" t="s">
        <v>4015</v>
      </c>
    </row>
    <row r="51" spans="1:44" x14ac:dyDescent="0.25">
      <c r="A51" s="1" t="s">
        <v>3218</v>
      </c>
      <c r="B51" s="1" t="s">
        <v>2966</v>
      </c>
      <c r="C51" s="1" t="s">
        <v>748</v>
      </c>
      <c r="D5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5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51" s="1"/>
      <c r="H5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1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51" s="5" t="s">
        <v>3988</v>
      </c>
      <c r="K51" s="5" t="s">
        <v>3989</v>
      </c>
      <c r="L51" s="5" t="s">
        <v>1005</v>
      </c>
      <c r="M51" s="5">
        <v>205001000000</v>
      </c>
      <c r="N51" s="5" t="s">
        <v>2966</v>
      </c>
      <c r="O51" s="1">
        <v>37.4</v>
      </c>
      <c r="P51" s="6">
        <v>1</v>
      </c>
      <c r="Q51" s="6" t="s">
        <v>3896</v>
      </c>
      <c r="R51" s="1" t="s">
        <v>3219</v>
      </c>
      <c r="S5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1" s="1" t="str">
        <f>IF(Таблица2[[#This Row],[Нас.пункт, микрорайон]]="Искателей","Искателей","")</f>
        <v/>
      </c>
      <c r="U5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5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1" s="5" t="s">
        <v>2968</v>
      </c>
      <c r="AA51" s="5">
        <v>2</v>
      </c>
      <c r="AB51" s="1"/>
      <c r="AC5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51" s="1">
        <v>2</v>
      </c>
      <c r="AF51" s="1">
        <v>202</v>
      </c>
      <c r="AG51" s="1" t="s">
        <v>1352</v>
      </c>
      <c r="AH51" s="7">
        <v>1685536.84</v>
      </c>
      <c r="AI51" s="7">
        <f>Таблица2[[#This Row],[Действующая КС]]/Таблица2[[#This Row],[Площадь помещения]]</f>
        <v>45067.829946524071</v>
      </c>
      <c r="AJ51" s="43">
        <f>VLOOKUP(Таблица2[[#This Row],[Уточнённый кадастровый номер родительского объекта - здания]],Таблица1[[Кадастровый номер здания]:[УПКС]],33,0)</f>
        <v>18459.878199999999</v>
      </c>
      <c r="AK51" s="47">
        <f>ROUND(Таблица2[[#This Row],[УПКС родительского объекта]]*Таблица2[[#This Row],[Площадь помещения]],2)</f>
        <v>690399.44</v>
      </c>
      <c r="AL51" s="14">
        <f>Таблица2[[#This Row],[Кадастровая стоимость, руб]]/Таблица2[[#This Row],[Действующая КС]]</f>
        <v>0.4096021063532494</v>
      </c>
      <c r="AM51" s="13" t="s">
        <v>3996</v>
      </c>
      <c r="AN51" s="13" t="s">
        <v>3997</v>
      </c>
      <c r="AO51" s="13" t="s">
        <v>3999</v>
      </c>
      <c r="AP51" s="12" t="s">
        <v>3985</v>
      </c>
      <c r="AQ51" s="12" t="s">
        <v>3986</v>
      </c>
      <c r="AR51" s="46" t="s">
        <v>4015</v>
      </c>
    </row>
    <row r="52" spans="1:44" x14ac:dyDescent="0.25">
      <c r="A52" s="1" t="s">
        <v>2988</v>
      </c>
      <c r="B52" s="1" t="s">
        <v>2966</v>
      </c>
      <c r="C52" s="1" t="s">
        <v>69</v>
      </c>
      <c r="D5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52" s="1"/>
      <c r="H5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2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52" s="5" t="s">
        <v>3988</v>
      </c>
      <c r="K52" s="5" t="s">
        <v>3989</v>
      </c>
      <c r="L52" s="5" t="s">
        <v>1005</v>
      </c>
      <c r="M52" s="5">
        <v>205001000000</v>
      </c>
      <c r="N52" s="5" t="s">
        <v>2966</v>
      </c>
      <c r="O52" s="1">
        <v>44.7</v>
      </c>
      <c r="P52" s="6">
        <v>1</v>
      </c>
      <c r="Q52" s="6" t="s">
        <v>3896</v>
      </c>
      <c r="R52" s="1" t="s">
        <v>2989</v>
      </c>
      <c r="S5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2" s="1" t="str">
        <f>IF(Таблица2[[#This Row],[Нас.пункт, микрорайон]]="Искателей","Искателей","")</f>
        <v/>
      </c>
      <c r="U5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5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2" s="5" t="s">
        <v>2968</v>
      </c>
      <c r="AA52" s="5">
        <v>1</v>
      </c>
      <c r="AB52" s="1"/>
      <c r="AC5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2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2" s="1">
        <v>2</v>
      </c>
      <c r="AF52" s="1">
        <v>201</v>
      </c>
      <c r="AG52" s="1" t="s">
        <v>1350</v>
      </c>
      <c r="AH52" s="7">
        <v>1121282.51</v>
      </c>
      <c r="AI52" s="7">
        <f>Таблица2[[#This Row],[Действующая КС]]/Таблица2[[#This Row],[Площадь помещения]]</f>
        <v>25084.619910514539</v>
      </c>
      <c r="AJ52" s="43">
        <f>VLOOKUP(Таблица2[[#This Row],[Уточнённый кадастровый номер родительского объекта - здания]],Таблица1[[Кадастровый номер здания]:[УПКС]],33,0)</f>
        <v>18940.7817</v>
      </c>
      <c r="AK52" s="47">
        <f>ROUND(Таблица2[[#This Row],[УПКС родительского объекта]]*Таблица2[[#This Row],[Площадь помещения]],2)</f>
        <v>846652.94</v>
      </c>
      <c r="AL52" s="14">
        <f>Таблица2[[#This Row],[Кадастровая стоимость, руб]]/Таблица2[[#This Row],[Действующая КС]]</f>
        <v>0.7550754894054309</v>
      </c>
      <c r="AM52" s="13" t="s">
        <v>3996</v>
      </c>
      <c r="AN52" s="13" t="s">
        <v>3997</v>
      </c>
      <c r="AO52" s="13" t="s">
        <v>3999</v>
      </c>
      <c r="AP52" s="12" t="s">
        <v>3985</v>
      </c>
      <c r="AQ52" s="12" t="s">
        <v>3986</v>
      </c>
      <c r="AR52" s="46" t="s">
        <v>4015</v>
      </c>
    </row>
    <row r="53" spans="1:44" x14ac:dyDescent="0.25">
      <c r="A53" s="1" t="s">
        <v>2990</v>
      </c>
      <c r="B53" s="1" t="s">
        <v>2966</v>
      </c>
      <c r="C53" s="1" t="s">
        <v>69</v>
      </c>
      <c r="D5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53" s="1"/>
      <c r="H5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3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53" s="5" t="s">
        <v>3988</v>
      </c>
      <c r="K53" s="5" t="s">
        <v>3989</v>
      </c>
      <c r="L53" s="5" t="s">
        <v>1005</v>
      </c>
      <c r="M53" s="5">
        <v>205001000000</v>
      </c>
      <c r="N53" s="5" t="s">
        <v>2966</v>
      </c>
      <c r="O53" s="1">
        <v>31.8</v>
      </c>
      <c r="P53" s="6">
        <v>1</v>
      </c>
      <c r="Q53" s="6" t="s">
        <v>3896</v>
      </c>
      <c r="R53" s="1" t="s">
        <v>2991</v>
      </c>
      <c r="S5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3" s="1" t="str">
        <f>IF(Таблица2[[#This Row],[Нас.пункт, микрорайон]]="Искателей","Искателей","")</f>
        <v/>
      </c>
      <c r="U5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5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3" s="5" t="s">
        <v>2968</v>
      </c>
      <c r="AA53" s="5">
        <v>2</v>
      </c>
      <c r="AB53" s="1"/>
      <c r="AC5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3" s="1">
        <v>2</v>
      </c>
      <c r="AF53" s="1">
        <v>201</v>
      </c>
      <c r="AG53" s="1" t="s">
        <v>1350</v>
      </c>
      <c r="AH53" s="7">
        <v>861350.7</v>
      </c>
      <c r="AI53" s="7">
        <f>Таблица2[[#This Row],[Действующая КС]]/Таблица2[[#This Row],[Площадь помещения]]</f>
        <v>27086.499999999996</v>
      </c>
      <c r="AJ53" s="43">
        <f>VLOOKUP(Таблица2[[#This Row],[Уточнённый кадастровый номер родительского объекта - здания]],Таблица1[[Кадастровый номер здания]:[УПКС]],33,0)</f>
        <v>18940.7817</v>
      </c>
      <c r="AK53" s="47">
        <f>ROUND(Таблица2[[#This Row],[УПКС родительского объекта]]*Таблица2[[#This Row],[Площадь помещения]],2)</f>
        <v>602316.86</v>
      </c>
      <c r="AL53" s="14">
        <f>Таблица2[[#This Row],[Кадастровая стоимость, руб]]/Таблица2[[#This Row],[Действующая КС]]</f>
        <v>0.69927018112367012</v>
      </c>
      <c r="AM53" s="13" t="s">
        <v>3996</v>
      </c>
      <c r="AN53" s="13" t="s">
        <v>3997</v>
      </c>
      <c r="AO53" s="13" t="s">
        <v>3999</v>
      </c>
      <c r="AP53" s="12" t="s">
        <v>3985</v>
      </c>
      <c r="AQ53" s="12" t="s">
        <v>3986</v>
      </c>
      <c r="AR53" s="46" t="s">
        <v>4015</v>
      </c>
    </row>
    <row r="54" spans="1:44" x14ac:dyDescent="0.25">
      <c r="A54" s="1" t="s">
        <v>2992</v>
      </c>
      <c r="B54" s="1" t="s">
        <v>2966</v>
      </c>
      <c r="C54" s="1" t="s">
        <v>121</v>
      </c>
      <c r="D5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54" s="1"/>
      <c r="H5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Деревянный каркас без обшивки</v>
      </c>
      <c r="I54" s="5">
        <f>VLOOKUP(Таблица2[[#This Row],[Уточнённый кадастровый номер родительского объекта - здания]],Таблица1[[Кадастровый номер здания]:[№ корп]],14,0)</f>
        <v>1962</v>
      </c>
      <c r="J54" s="5" t="s">
        <v>3988</v>
      </c>
      <c r="K54" s="5" t="s">
        <v>3989</v>
      </c>
      <c r="L54" s="5" t="s">
        <v>1005</v>
      </c>
      <c r="M54" s="5">
        <v>205001000000</v>
      </c>
      <c r="N54" s="5" t="s">
        <v>2966</v>
      </c>
      <c r="O54" s="1">
        <v>77.8</v>
      </c>
      <c r="P54" s="6">
        <v>1</v>
      </c>
      <c r="Q54" s="6" t="s">
        <v>3896</v>
      </c>
      <c r="R54" s="1" t="s">
        <v>2993</v>
      </c>
      <c r="S5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4" s="1" t="str">
        <f>IF(Таблица2[[#This Row],[Нас.пункт, микрорайон]]="Искателей","Искателей","")</f>
        <v/>
      </c>
      <c r="U5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5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4" s="5" t="s">
        <v>2968</v>
      </c>
      <c r="AA54" s="5">
        <v>1</v>
      </c>
      <c r="AB54" s="1"/>
      <c r="AC5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4" s="1">
        <v>2</v>
      </c>
      <c r="AF54" s="1">
        <v>201</v>
      </c>
      <c r="AG54" s="1" t="s">
        <v>1350</v>
      </c>
      <c r="AH54" s="7">
        <v>3040279.29</v>
      </c>
      <c r="AI54" s="7">
        <f>Таблица2[[#This Row],[Действующая КС]]/Таблица2[[#This Row],[Площадь помещения]]</f>
        <v>39078.139974293059</v>
      </c>
      <c r="AJ54" s="43">
        <f>VLOOKUP(Таблица2[[#This Row],[Уточнённый кадастровый номер родительского объекта - здания]],Таблица1[[Кадастровый номер здания]:[УПКС]],33,0)</f>
        <v>20472.650399999999</v>
      </c>
      <c r="AK54" s="47">
        <f>ROUND(Таблица2[[#This Row],[УПКС родительского объекта]]*Таблица2[[#This Row],[Площадь помещения]],2)</f>
        <v>1592772.2</v>
      </c>
      <c r="AL54" s="14">
        <f>Таблица2[[#This Row],[Кадастровая стоимость, руб]]/Таблица2[[#This Row],[Действующая КС]]</f>
        <v>0.52389009300523837</v>
      </c>
      <c r="AM54" s="13" t="s">
        <v>3996</v>
      </c>
      <c r="AN54" s="13" t="s">
        <v>3997</v>
      </c>
      <c r="AO54" s="13" t="s">
        <v>3999</v>
      </c>
      <c r="AP54" s="12" t="s">
        <v>3985</v>
      </c>
      <c r="AQ54" s="12" t="s">
        <v>3986</v>
      </c>
      <c r="AR54" s="46" t="s">
        <v>4015</v>
      </c>
    </row>
    <row r="55" spans="1:44" x14ac:dyDescent="0.25">
      <c r="A55" s="1" t="s">
        <v>2994</v>
      </c>
      <c r="B55" s="1"/>
      <c r="C55" s="1" t="s">
        <v>57</v>
      </c>
      <c r="D5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Нежилое</v>
      </c>
      <c r="G55" s="1"/>
      <c r="H5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5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55" s="5" t="s">
        <v>3988</v>
      </c>
      <c r="K55" s="5" t="s">
        <v>3990</v>
      </c>
      <c r="L55" s="5" t="s">
        <v>1340</v>
      </c>
      <c r="M55" s="5"/>
      <c r="N55" s="5" t="s">
        <v>2967</v>
      </c>
      <c r="O55" s="1">
        <v>16.5</v>
      </c>
      <c r="P55" s="6">
        <v>1</v>
      </c>
      <c r="Q55" s="6" t="s">
        <v>3896</v>
      </c>
      <c r="R55" s="1" t="s">
        <v>1424</v>
      </c>
      <c r="S5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5" s="1" t="str">
        <f>IF(Таблица2[[#This Row],[Нас.пункт, микрорайон]]="Искателей","Искателей","")</f>
        <v/>
      </c>
      <c r="U5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56</v>
      </c>
      <c r="X5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5" s="5" t="s">
        <v>2967</v>
      </c>
      <c r="AA55" s="5" t="s">
        <v>2967</v>
      </c>
      <c r="AB55" s="1"/>
      <c r="AC5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5" s="1">
        <v>2</v>
      </c>
      <c r="AF55" s="1">
        <v>201</v>
      </c>
      <c r="AG55" s="1" t="s">
        <v>1350</v>
      </c>
      <c r="AH55" s="7">
        <v>134666.9</v>
      </c>
      <c r="AI55" s="7">
        <f>Таблица2[[#This Row],[Действующая КС]]/Таблица2[[#This Row],[Площадь помещения]]</f>
        <v>8161.6303030303025</v>
      </c>
      <c r="AJ55" s="43">
        <f>VLOOKUP(Таблица2[[#This Row],[Уточнённый кадастровый номер родительского объекта - здания]],Таблица1[[Кадастровый номер здания]:[УПКС]],33,0)</f>
        <v>21574.677800000001</v>
      </c>
      <c r="AK55" s="47">
        <f>ROUND(Таблица2[[#This Row],[УПКС родительского объекта]]*Таблица2[[#This Row],[Площадь помещения]],2)</f>
        <v>355982.18</v>
      </c>
      <c r="AL55" s="14">
        <f>Таблица2[[#This Row],[Кадастровая стоимость, руб]]/Таблица2[[#This Row],[Действующая КС]]</f>
        <v>2.6434274495068943</v>
      </c>
      <c r="AM55" s="13" t="s">
        <v>3996</v>
      </c>
      <c r="AN55" s="13" t="s">
        <v>3997</v>
      </c>
      <c r="AO55" s="13" t="s">
        <v>3999</v>
      </c>
      <c r="AP55" s="12" t="s">
        <v>3985</v>
      </c>
      <c r="AQ55" s="12" t="s">
        <v>3986</v>
      </c>
      <c r="AR55" s="46" t="s">
        <v>4015</v>
      </c>
    </row>
    <row r="56" spans="1:44" x14ac:dyDescent="0.25">
      <c r="A56" s="1" t="s">
        <v>2995</v>
      </c>
      <c r="B56" s="1"/>
      <c r="C56" s="1" t="s">
        <v>57</v>
      </c>
      <c r="D5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Нежилое</v>
      </c>
      <c r="G56" s="1"/>
      <c r="H5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6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56" s="5" t="s">
        <v>3988</v>
      </c>
      <c r="K56" s="5" t="s">
        <v>3990</v>
      </c>
      <c r="L56" s="5" t="s">
        <v>1340</v>
      </c>
      <c r="M56" s="5"/>
      <c r="N56" s="5" t="s">
        <v>2967</v>
      </c>
      <c r="O56" s="1">
        <v>16.5</v>
      </c>
      <c r="P56" s="6">
        <v>1</v>
      </c>
      <c r="Q56" s="6" t="s">
        <v>3896</v>
      </c>
      <c r="R56" s="1" t="s">
        <v>1424</v>
      </c>
      <c r="S5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6" s="1" t="str">
        <f>IF(Таблица2[[#This Row],[Нас.пункт, микрорайон]]="Искателей","Искателей","")</f>
        <v/>
      </c>
      <c r="U5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56</v>
      </c>
      <c r="X5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6" s="5" t="s">
        <v>2967</v>
      </c>
      <c r="AA56" s="5" t="s">
        <v>2967</v>
      </c>
      <c r="AB56" s="1"/>
      <c r="AC5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6" s="1">
        <v>2</v>
      </c>
      <c r="AF56" s="1">
        <v>201</v>
      </c>
      <c r="AG56" s="1" t="s">
        <v>1350</v>
      </c>
      <c r="AH56" s="7">
        <v>134666.9</v>
      </c>
      <c r="AI56" s="7">
        <f>Таблица2[[#This Row],[Действующая КС]]/Таблица2[[#This Row],[Площадь помещения]]</f>
        <v>8161.6303030303025</v>
      </c>
      <c r="AJ56" s="43">
        <f>VLOOKUP(Таблица2[[#This Row],[Уточнённый кадастровый номер родительского объекта - здания]],Таблица1[[Кадастровый номер здания]:[УПКС]],33,0)</f>
        <v>21574.677800000001</v>
      </c>
      <c r="AK56" s="47">
        <f>ROUND(Таблица2[[#This Row],[УПКС родительского объекта]]*Таблица2[[#This Row],[Площадь помещения]],2)</f>
        <v>355982.18</v>
      </c>
      <c r="AL56" s="14">
        <f>Таблица2[[#This Row],[Кадастровая стоимость, руб]]/Таблица2[[#This Row],[Действующая КС]]</f>
        <v>2.6434274495068943</v>
      </c>
      <c r="AM56" s="13" t="s">
        <v>3996</v>
      </c>
      <c r="AN56" s="13" t="s">
        <v>3997</v>
      </c>
      <c r="AO56" s="13" t="s">
        <v>3999</v>
      </c>
      <c r="AP56" s="12" t="s">
        <v>3985</v>
      </c>
      <c r="AQ56" s="12" t="s">
        <v>3986</v>
      </c>
      <c r="AR56" s="46" t="s">
        <v>4015</v>
      </c>
    </row>
    <row r="57" spans="1:44" x14ac:dyDescent="0.25">
      <c r="A57" s="1" t="s">
        <v>2996</v>
      </c>
      <c r="B57" s="1"/>
      <c r="C57" s="1" t="s">
        <v>64</v>
      </c>
      <c r="D5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Нежилое</v>
      </c>
      <c r="G57" s="1"/>
      <c r="H5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7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57" s="5" t="s">
        <v>3988</v>
      </c>
      <c r="K57" s="5" t="s">
        <v>3990</v>
      </c>
      <c r="L57" s="5" t="s">
        <v>1340</v>
      </c>
      <c r="M57" s="5"/>
      <c r="N57" s="5" t="s">
        <v>2967</v>
      </c>
      <c r="O57" s="1">
        <v>23.4</v>
      </c>
      <c r="P57" s="6">
        <v>1</v>
      </c>
      <c r="Q57" s="6" t="s">
        <v>3896</v>
      </c>
      <c r="R57" s="1" t="s">
        <v>1430</v>
      </c>
      <c r="S5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7" s="1" t="str">
        <f>IF(Таблица2[[#This Row],[Нас.пункт, микрорайон]]="Искателей","Искателей","")</f>
        <v/>
      </c>
      <c r="U5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55</v>
      </c>
      <c r="X5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7" s="5" t="s">
        <v>2967</v>
      </c>
      <c r="AA57" s="5" t="s">
        <v>2967</v>
      </c>
      <c r="AB57" s="1"/>
      <c r="AC5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7" s="1">
        <v>2</v>
      </c>
      <c r="AF57" s="1">
        <v>201</v>
      </c>
      <c r="AG57" s="1" t="s">
        <v>1350</v>
      </c>
      <c r="AH57" s="7">
        <v>190982.14</v>
      </c>
      <c r="AI57" s="7">
        <f>Таблица2[[#This Row],[Действующая КС]]/Таблица2[[#This Row],[Площадь помещения]]</f>
        <v>8161.6299145299154</v>
      </c>
      <c r="AJ57" s="43">
        <f>VLOOKUP(Таблица2[[#This Row],[Уточнённый кадастровый номер родительского объекта - здания]],Таблица1[[Кадастровый номер здания]:[УПКС]],33,0)</f>
        <v>21057.935099999999</v>
      </c>
      <c r="AK57" s="47">
        <f>ROUND(Таблица2[[#This Row],[УПКС родительского объекта]]*Таблица2[[#This Row],[Площадь помещения]],2)</f>
        <v>492755.68</v>
      </c>
      <c r="AL57" s="14">
        <f>Таблица2[[#This Row],[Кадастровая стоимость, руб]]/Таблица2[[#This Row],[Действующая КС]]</f>
        <v>2.5801139310722978</v>
      </c>
      <c r="AM57" s="13" t="s">
        <v>3996</v>
      </c>
      <c r="AN57" s="13" t="s">
        <v>3997</v>
      </c>
      <c r="AO57" s="13" t="s">
        <v>3999</v>
      </c>
      <c r="AP57" s="12" t="s">
        <v>3985</v>
      </c>
      <c r="AQ57" s="12" t="s">
        <v>3986</v>
      </c>
      <c r="AR57" s="46" t="s">
        <v>4015</v>
      </c>
    </row>
    <row r="58" spans="1:44" x14ac:dyDescent="0.25">
      <c r="A58" s="1" t="s">
        <v>2997</v>
      </c>
      <c r="B58" s="1"/>
      <c r="C58" s="1" t="s">
        <v>64</v>
      </c>
      <c r="D5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5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Нежилое</v>
      </c>
      <c r="G58" s="1"/>
      <c r="H5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8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58" s="5" t="s">
        <v>3988</v>
      </c>
      <c r="K58" s="5" t="s">
        <v>3990</v>
      </c>
      <c r="L58" s="5" t="s">
        <v>1340</v>
      </c>
      <c r="M58" s="5"/>
      <c r="N58" s="5" t="s">
        <v>2967</v>
      </c>
      <c r="O58" s="1">
        <v>22.3</v>
      </c>
      <c r="P58" s="6">
        <v>1</v>
      </c>
      <c r="Q58" s="6" t="s">
        <v>3896</v>
      </c>
      <c r="R58" s="1" t="s">
        <v>1430</v>
      </c>
      <c r="S5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8" s="1" t="str">
        <f>IF(Таблица2[[#This Row],[Нас.пункт, микрорайон]]="Искателей","Искателей","")</f>
        <v/>
      </c>
      <c r="U5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5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5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55</v>
      </c>
      <c r="X5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8" s="5" t="s">
        <v>2967</v>
      </c>
      <c r="AA58" s="5" t="s">
        <v>2967</v>
      </c>
      <c r="AB58" s="1"/>
      <c r="AC5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8" s="1">
        <v>2</v>
      </c>
      <c r="AF58" s="1">
        <v>201</v>
      </c>
      <c r="AG58" s="1" t="s">
        <v>1350</v>
      </c>
      <c r="AH58" s="7">
        <v>182004.35</v>
      </c>
      <c r="AI58" s="7">
        <f>Таблица2[[#This Row],[Действующая КС]]/Таблица2[[#This Row],[Площадь помещения]]</f>
        <v>8161.6300448430493</v>
      </c>
      <c r="AJ58" s="43">
        <f>VLOOKUP(Таблица2[[#This Row],[Уточнённый кадастровый номер родительского объекта - здания]],Таблица1[[Кадастровый номер здания]:[УПКС]],33,0)</f>
        <v>21057.935099999999</v>
      </c>
      <c r="AK58" s="47">
        <f>ROUND(Таблица2[[#This Row],[УПКС родительского объекта]]*Таблица2[[#This Row],[Площадь помещения]],2)</f>
        <v>469591.95</v>
      </c>
      <c r="AL58" s="14">
        <f>Таблица2[[#This Row],[Кадастровая стоимость, руб]]/Таблица2[[#This Row],[Действующая КС]]</f>
        <v>2.5801138818934821</v>
      </c>
      <c r="AM58" s="13" t="s">
        <v>3996</v>
      </c>
      <c r="AN58" s="13" t="s">
        <v>3997</v>
      </c>
      <c r="AO58" s="13" t="s">
        <v>3999</v>
      </c>
      <c r="AP58" s="12" t="s">
        <v>3985</v>
      </c>
      <c r="AQ58" s="12" t="s">
        <v>3986</v>
      </c>
      <c r="AR58" s="46" t="s">
        <v>4015</v>
      </c>
    </row>
    <row r="59" spans="1:44" x14ac:dyDescent="0.25">
      <c r="A59" s="1" t="s">
        <v>2998</v>
      </c>
      <c r="B59" s="1" t="s">
        <v>2999</v>
      </c>
      <c r="C59" s="1" t="s">
        <v>96</v>
      </c>
      <c r="D5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83:00:050010</v>
      </c>
      <c r="E5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5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59" s="1"/>
      <c r="H5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59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59" s="5" t="s">
        <v>3988</v>
      </c>
      <c r="K59" s="5" t="s">
        <v>3989</v>
      </c>
      <c r="L59" s="5" t="s">
        <v>1005</v>
      </c>
      <c r="M59" s="5">
        <v>205001000000</v>
      </c>
      <c r="N59" s="5" t="s">
        <v>2966</v>
      </c>
      <c r="O59" s="1">
        <v>55</v>
      </c>
      <c r="P59" s="6">
        <v>1</v>
      </c>
      <c r="Q59" s="6" t="s">
        <v>3897</v>
      </c>
      <c r="R59" s="1" t="s">
        <v>3000</v>
      </c>
      <c r="S5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59" s="1" t="str">
        <f>IF(Таблица2[[#This Row],[Нас.пункт, микрорайон]]="Искателей","Искателей","")</f>
        <v/>
      </c>
      <c r="U5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5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Пустозерская</v>
      </c>
      <c r="W5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5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5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59" s="5" t="s">
        <v>2968</v>
      </c>
      <c r="AA59" s="5">
        <v>1</v>
      </c>
      <c r="AB59" s="1"/>
      <c r="AC5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5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59" s="1">
        <v>2</v>
      </c>
      <c r="AF59" s="1">
        <v>201</v>
      </c>
      <c r="AG59" s="1" t="s">
        <v>1350</v>
      </c>
      <c r="AH59" s="7">
        <v>1400842.3</v>
      </c>
      <c r="AI59" s="7">
        <f>Таблица2[[#This Row],[Действующая КС]]/Таблица2[[#This Row],[Площадь помещения]]</f>
        <v>25469.86</v>
      </c>
      <c r="AJ59" s="43">
        <f>VLOOKUP(Таблица2[[#This Row],[Уточнённый кадастровый номер родительского объекта - здания]],Таблица1[[Кадастровый номер здания]:[УПКС]],33,0)</f>
        <v>15492.4133</v>
      </c>
      <c r="AK59" s="47">
        <f>ROUND(Таблица2[[#This Row],[УПКС родительского объекта]]*Таблица2[[#This Row],[Площадь помещения]],2)</f>
        <v>852082.73</v>
      </c>
      <c r="AL59" s="14">
        <f>Таблица2[[#This Row],[Кадастровая стоимость, руб]]/Таблица2[[#This Row],[Действующая КС]]</f>
        <v>0.60826456339874946</v>
      </c>
      <c r="AM59" s="13" t="s">
        <v>3996</v>
      </c>
      <c r="AN59" s="13" t="s">
        <v>3997</v>
      </c>
      <c r="AO59" s="13" t="s">
        <v>3999</v>
      </c>
      <c r="AP59" s="12" t="s">
        <v>3985</v>
      </c>
      <c r="AQ59" s="12" t="s">
        <v>3986</v>
      </c>
      <c r="AR59" s="46" t="s">
        <v>4015</v>
      </c>
    </row>
    <row r="60" spans="1:44" x14ac:dyDescent="0.25">
      <c r="A60" s="1" t="s">
        <v>3001</v>
      </c>
      <c r="B60" s="1" t="s">
        <v>3002</v>
      </c>
      <c r="C60" s="1" t="s">
        <v>96</v>
      </c>
      <c r="D6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83:00:050010</v>
      </c>
      <c r="E6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6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60" s="1"/>
      <c r="H6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0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60" s="5" t="s">
        <v>3988</v>
      </c>
      <c r="K60" s="5" t="s">
        <v>3989</v>
      </c>
      <c r="L60" s="5" t="s">
        <v>1005</v>
      </c>
      <c r="M60" s="5">
        <v>205001000000</v>
      </c>
      <c r="N60" s="5" t="s">
        <v>2966</v>
      </c>
      <c r="O60" s="1">
        <v>63.7</v>
      </c>
      <c r="P60" s="6">
        <v>1</v>
      </c>
      <c r="Q60" s="6" t="s">
        <v>3897</v>
      </c>
      <c r="R60" s="1" t="s">
        <v>3003</v>
      </c>
      <c r="S6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0" s="1" t="str">
        <f>IF(Таблица2[[#This Row],[Нас.пункт, микрорайон]]="Искателей","Искателей","")</f>
        <v/>
      </c>
      <c r="U6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6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Пустозерская</v>
      </c>
      <c r="W6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6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0" s="5" t="s">
        <v>2968</v>
      </c>
      <c r="AA60" s="5">
        <v>2</v>
      </c>
      <c r="AB60" s="1"/>
      <c r="AC6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0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60" s="1">
        <v>2</v>
      </c>
      <c r="AF60" s="1">
        <v>201</v>
      </c>
      <c r="AG60" s="1" t="s">
        <v>1350</v>
      </c>
      <c r="AH60" s="7">
        <v>1563206.28</v>
      </c>
      <c r="AI60" s="7">
        <f>Таблица2[[#This Row],[Действующая КС]]/Таблица2[[#This Row],[Площадь помещения]]</f>
        <v>24540.129984301413</v>
      </c>
      <c r="AJ60" s="43">
        <f>VLOOKUP(Таблица2[[#This Row],[Уточнённый кадастровый номер родительского объекта - здания]],Таблица1[[Кадастровый номер здания]:[УПКС]],33,0)</f>
        <v>15492.4133</v>
      </c>
      <c r="AK60" s="47">
        <f>ROUND(Таблица2[[#This Row],[УПКС родительского объекта]]*Таблица2[[#This Row],[Площадь помещения]],2)</f>
        <v>986866.73</v>
      </c>
      <c r="AL60" s="14">
        <f>Таблица2[[#This Row],[Кадастровая стоимость, руб]]/Таблица2[[#This Row],[Действующая КС]]</f>
        <v>0.63130934325570898</v>
      </c>
      <c r="AM60" s="13" t="s">
        <v>3996</v>
      </c>
      <c r="AN60" s="13" t="s">
        <v>3997</v>
      </c>
      <c r="AO60" s="13" t="s">
        <v>3999</v>
      </c>
      <c r="AP60" s="12" t="s">
        <v>3985</v>
      </c>
      <c r="AQ60" s="12" t="s">
        <v>3986</v>
      </c>
      <c r="AR60" s="46" t="s">
        <v>4015</v>
      </c>
    </row>
    <row r="61" spans="1:44" x14ac:dyDescent="0.25">
      <c r="A61" s="1" t="s">
        <v>3220</v>
      </c>
      <c r="B61" s="1" t="s">
        <v>2966</v>
      </c>
      <c r="C61" s="1" t="s">
        <v>743</v>
      </c>
      <c r="D6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83:00:050010</v>
      </c>
      <c r="E6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6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61" s="1"/>
      <c r="H6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1" s="5">
        <f>VLOOKUP(Таблица2[[#This Row],[Уточнённый кадастровый номер родительского объекта - здания]],Таблица1[[Кадастровый номер здания]:[№ корп]],14,0)</f>
        <v>1964</v>
      </c>
      <c r="J61" s="5" t="s">
        <v>3988</v>
      </c>
      <c r="K61" s="5" t="s">
        <v>3989</v>
      </c>
      <c r="L61" s="5" t="s">
        <v>1005</v>
      </c>
      <c r="M61" s="5">
        <v>205001000000</v>
      </c>
      <c r="N61" s="5" t="s">
        <v>2966</v>
      </c>
      <c r="O61" s="1">
        <v>70.599999999999994</v>
      </c>
      <c r="P61" s="6">
        <v>1</v>
      </c>
      <c r="Q61" s="6" t="s">
        <v>3897</v>
      </c>
      <c r="R61" s="1" t="s">
        <v>3221</v>
      </c>
      <c r="S6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1" s="1" t="str">
        <f>IF(Таблица2[[#This Row],[Нас.пункт, микрорайон]]="Искателей","Искателей","")</f>
        <v/>
      </c>
      <c r="U6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6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Пустозерская</v>
      </c>
      <c r="W6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6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1" s="5" t="s">
        <v>2968</v>
      </c>
      <c r="AA61" s="5">
        <v>1</v>
      </c>
      <c r="AB61" s="1" t="s">
        <v>3164</v>
      </c>
      <c r="AC6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61" s="1">
        <v>2</v>
      </c>
      <c r="AF61" s="1">
        <v>202</v>
      </c>
      <c r="AG61" s="1" t="s">
        <v>1352</v>
      </c>
      <c r="AH61" s="7">
        <v>514618.42</v>
      </c>
      <c r="AI61" s="7">
        <f>Таблица2[[#This Row],[Действующая КС]]/Таблица2[[#This Row],[Площадь помещения]]</f>
        <v>7289.2127478753546</v>
      </c>
      <c r="AJ61" s="43">
        <f>VLOOKUP(Таблица2[[#This Row],[Уточнённый кадастровый номер родительского объекта - здания]],Таблица1[[Кадастровый номер здания]:[УПКС]],33,0)</f>
        <v>20821.977599999998</v>
      </c>
      <c r="AK61" s="47">
        <f>ROUND(Таблица2[[#This Row],[УПКС родительского объекта]]*Таблица2[[#This Row],[Площадь помещения]],2)</f>
        <v>1470031.62</v>
      </c>
      <c r="AL61" s="14">
        <f>Таблица2[[#This Row],[Кадастровая стоимость, руб]]/Таблица2[[#This Row],[Действующая КС]]</f>
        <v>2.8565468371691791</v>
      </c>
      <c r="AM61" s="13" t="s">
        <v>3996</v>
      </c>
      <c r="AN61" s="13" t="s">
        <v>3997</v>
      </c>
      <c r="AO61" s="13" t="s">
        <v>3999</v>
      </c>
      <c r="AP61" s="12" t="s">
        <v>3985</v>
      </c>
      <c r="AQ61" s="12" t="s">
        <v>3986</v>
      </c>
      <c r="AR61" s="46" t="s">
        <v>4015</v>
      </c>
    </row>
    <row r="62" spans="1:44" x14ac:dyDescent="0.25">
      <c r="A62" s="1" t="s">
        <v>3222</v>
      </c>
      <c r="B62" s="1" t="s">
        <v>2966</v>
      </c>
      <c r="C62" s="1" t="s">
        <v>660</v>
      </c>
      <c r="D6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83:00:050011</v>
      </c>
      <c r="E6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6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62" s="1"/>
      <c r="H6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2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62" s="5" t="s">
        <v>3988</v>
      </c>
      <c r="K62" s="5" t="s">
        <v>3989</v>
      </c>
      <c r="L62" s="5" t="s">
        <v>1005</v>
      </c>
      <c r="M62" s="5">
        <v>205001000000</v>
      </c>
      <c r="N62" s="5" t="s">
        <v>2966</v>
      </c>
      <c r="O62" s="1">
        <v>59.9</v>
      </c>
      <c r="P62" s="6">
        <v>1</v>
      </c>
      <c r="Q62" s="6" t="s">
        <v>3897</v>
      </c>
      <c r="R62" s="1" t="s">
        <v>3223</v>
      </c>
      <c r="S6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2" s="1" t="str">
        <f>IF(Таблица2[[#This Row],[Нас.пункт, микрорайон]]="Искателей","Искателей","")</f>
        <v/>
      </c>
      <c r="U6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6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Пустозерская</v>
      </c>
      <c r="W6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6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2" s="5" t="s">
        <v>2968</v>
      </c>
      <c r="AA62" s="5">
        <v>1</v>
      </c>
      <c r="AB62" s="1" t="s">
        <v>3164</v>
      </c>
      <c r="AC6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62" s="1">
        <v>2</v>
      </c>
      <c r="AF62" s="1">
        <v>202</v>
      </c>
      <c r="AG62" s="1" t="s">
        <v>1352</v>
      </c>
      <c r="AH62" s="7">
        <v>501866.49</v>
      </c>
      <c r="AI62" s="7">
        <f>Таблица2[[#This Row],[Действующая КС]]/Таблица2[[#This Row],[Площадь помещения]]</f>
        <v>8378.40550918197</v>
      </c>
      <c r="AJ62" s="43">
        <f>VLOOKUP(Таблица2[[#This Row],[Уточнённый кадастровый номер родительского объекта - здания]],Таблица1[[Кадастровый номер здания]:[УПКС]],33,0)</f>
        <v>20329.675999999999</v>
      </c>
      <c r="AK62" s="47">
        <f>ROUND(Таблица2[[#This Row],[УПКС родительского объекта]]*Таблица2[[#This Row],[Площадь помещения]],2)</f>
        <v>1217747.5900000001</v>
      </c>
      <c r="AL62" s="14">
        <f>Таблица2[[#This Row],[Кадастровая стоимость, руб]]/Таблица2[[#This Row],[Действующая КС]]</f>
        <v>2.4264373379461937</v>
      </c>
      <c r="AM62" s="13" t="s">
        <v>3996</v>
      </c>
      <c r="AN62" s="13" t="s">
        <v>3997</v>
      </c>
      <c r="AO62" s="13" t="s">
        <v>3999</v>
      </c>
      <c r="AP62" s="12" t="s">
        <v>3985</v>
      </c>
      <c r="AQ62" s="12" t="s">
        <v>3986</v>
      </c>
      <c r="AR62" s="46" t="s">
        <v>4015</v>
      </c>
    </row>
    <row r="63" spans="1:44" x14ac:dyDescent="0.25">
      <c r="A63" s="1" t="s">
        <v>3004</v>
      </c>
      <c r="B63" s="1"/>
      <c r="C63" s="1" t="s">
        <v>63</v>
      </c>
      <c r="D6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6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6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Нежилое</v>
      </c>
      <c r="G63" s="1"/>
      <c r="H6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3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63" s="5" t="s">
        <v>3988</v>
      </c>
      <c r="K63" s="5" t="s">
        <v>3990</v>
      </c>
      <c r="L63" s="5" t="s">
        <v>1340</v>
      </c>
      <c r="M63" s="5"/>
      <c r="N63" s="5" t="s">
        <v>2967</v>
      </c>
      <c r="O63" s="1">
        <v>21.6</v>
      </c>
      <c r="P63" s="6">
        <v>1</v>
      </c>
      <c r="Q63" s="6" t="s">
        <v>3896</v>
      </c>
      <c r="R63" s="1" t="s">
        <v>3005</v>
      </c>
      <c r="S6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3" s="1" t="str">
        <f>IF(Таблица2[[#This Row],[Нас.пункт, микрорайон]]="Искателей","Искателей","")</f>
        <v/>
      </c>
      <c r="U6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6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6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57</v>
      </c>
      <c r="X6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3" s="5" t="s">
        <v>2968</v>
      </c>
      <c r="AA63" s="5">
        <v>1</v>
      </c>
      <c r="AB63" s="1"/>
      <c r="AC6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63" s="1">
        <v>2</v>
      </c>
      <c r="AF63" s="1">
        <v>201</v>
      </c>
      <c r="AG63" s="1" t="s">
        <v>1350</v>
      </c>
      <c r="AH63" s="7">
        <v>176291.21</v>
      </c>
      <c r="AI63" s="7">
        <f>Таблица2[[#This Row],[Действующая КС]]/Таблица2[[#This Row],[Площадь помещения]]</f>
        <v>8161.6300925925916</v>
      </c>
      <c r="AJ63" s="43">
        <f>VLOOKUP(Таблица2[[#This Row],[Уточнённый кадастровый номер родительского объекта - здания]],Таблица1[[Кадастровый номер здания]:[УПКС]],33,0)</f>
        <v>21126.2094</v>
      </c>
      <c r="AK63" s="47">
        <f>ROUND(Таблица2[[#This Row],[УПКС родительского объекта]]*Таблица2[[#This Row],[Площадь помещения]],2)</f>
        <v>456326.12</v>
      </c>
      <c r="AL63" s="14">
        <f>Таблица2[[#This Row],[Кадастровая стоимость, руб]]/Таблица2[[#This Row],[Действующая КС]]</f>
        <v>2.5884791419833126</v>
      </c>
      <c r="AM63" s="13" t="s">
        <v>3996</v>
      </c>
      <c r="AN63" s="13" t="s">
        <v>3997</v>
      </c>
      <c r="AO63" s="13" t="s">
        <v>3999</v>
      </c>
      <c r="AP63" s="12" t="s">
        <v>3985</v>
      </c>
      <c r="AQ63" s="12" t="s">
        <v>3986</v>
      </c>
      <c r="AR63" s="46" t="s">
        <v>4015</v>
      </c>
    </row>
    <row r="64" spans="1:44" x14ac:dyDescent="0.25">
      <c r="A64" s="1" t="s">
        <v>3006</v>
      </c>
      <c r="B64" s="1"/>
      <c r="C64" s="1" t="s">
        <v>63</v>
      </c>
      <c r="D6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83:00:050009</v>
      </c>
      <c r="E6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6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Нежилое</v>
      </c>
      <c r="G64" s="1"/>
      <c r="H6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4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64" s="5" t="s">
        <v>3988</v>
      </c>
      <c r="K64" s="5" t="s">
        <v>3990</v>
      </c>
      <c r="L64" s="5" t="s">
        <v>1340</v>
      </c>
      <c r="M64" s="5"/>
      <c r="N64" s="5" t="s">
        <v>2967</v>
      </c>
      <c r="O64" s="1">
        <v>22.6</v>
      </c>
      <c r="P64" s="6">
        <v>1</v>
      </c>
      <c r="Q64" s="6" t="s">
        <v>3896</v>
      </c>
      <c r="R64" s="1" t="s">
        <v>3007</v>
      </c>
      <c r="S6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4" s="1" t="str">
        <f>IF(Таблица2[[#This Row],[Нас.пункт, микрорайон]]="Искателей","Искателей","")</f>
        <v/>
      </c>
      <c r="U6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6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Рыбников</v>
      </c>
      <c r="W6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57</v>
      </c>
      <c r="X6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4" s="5" t="s">
        <v>2968</v>
      </c>
      <c r="AA64" s="5">
        <v>2</v>
      </c>
      <c r="AB64" s="1"/>
      <c r="AC6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64" s="1">
        <v>2</v>
      </c>
      <c r="AF64" s="1">
        <v>201</v>
      </c>
      <c r="AG64" s="1" t="s">
        <v>1350</v>
      </c>
      <c r="AH64" s="7">
        <v>184452.84</v>
      </c>
      <c r="AI64" s="7">
        <f>Таблица2[[#This Row],[Действующая КС]]/Таблица2[[#This Row],[Площадь помещения]]</f>
        <v>8161.6300884955745</v>
      </c>
      <c r="AJ64" s="43">
        <f>VLOOKUP(Таблица2[[#This Row],[Уточнённый кадастровый номер родительского объекта - здания]],Таблица1[[Кадастровый номер здания]:[УПКС]],33,0)</f>
        <v>21126.2094</v>
      </c>
      <c r="AK64" s="47">
        <f>ROUND(Таблица2[[#This Row],[УПКС родительского объекта]]*Таблица2[[#This Row],[Площадь помещения]],2)</f>
        <v>477452.33</v>
      </c>
      <c r="AL64" s="14">
        <f>Таблица2[[#This Row],[Кадастровая стоимость, руб]]/Таблица2[[#This Row],[Действующая КС]]</f>
        <v>2.5884791472985724</v>
      </c>
      <c r="AM64" s="13" t="s">
        <v>3996</v>
      </c>
      <c r="AN64" s="13" t="s">
        <v>3997</v>
      </c>
      <c r="AO64" s="13" t="s">
        <v>3999</v>
      </c>
      <c r="AP64" s="12" t="s">
        <v>3985</v>
      </c>
      <c r="AQ64" s="12" t="s">
        <v>3986</v>
      </c>
      <c r="AR64" s="46" t="s">
        <v>4015</v>
      </c>
    </row>
    <row r="65" spans="1:44" x14ac:dyDescent="0.25">
      <c r="A65" s="1" t="s">
        <v>3224</v>
      </c>
      <c r="B65" s="1" t="s">
        <v>2966</v>
      </c>
      <c r="C65" s="1" t="s">
        <v>456</v>
      </c>
      <c r="D6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6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6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65" s="1"/>
      <c r="H6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65" s="5">
        <f>VLOOKUP(Таблица2[[#This Row],[Уточнённый кадастровый номер родительского объекта - здания]],Таблица1[[Кадастровый номер здания]:[№ корп]],14,0)</f>
        <v>1997</v>
      </c>
      <c r="J65" s="5" t="s">
        <v>3988</v>
      </c>
      <c r="K65" s="5" t="s">
        <v>3989</v>
      </c>
      <c r="L65" s="5" t="s">
        <v>1005</v>
      </c>
      <c r="M65" s="5">
        <v>205001000000</v>
      </c>
      <c r="N65" s="5" t="s">
        <v>2966</v>
      </c>
      <c r="O65" s="1">
        <v>179.9</v>
      </c>
      <c r="P65" s="6" t="s">
        <v>2986</v>
      </c>
      <c r="Q65" s="6" t="s">
        <v>3948</v>
      </c>
      <c r="R65" s="1" t="s">
        <v>3225</v>
      </c>
      <c r="S6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5" s="1" t="str">
        <f>IF(Таблица2[[#This Row],[Нас.пункт, микрорайон]]="Искателей","Искателей","")</f>
        <v/>
      </c>
      <c r="U6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01 Центр</v>
      </c>
      <c r="V6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Октябрьская</v>
      </c>
      <c r="W6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6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5" s="5" t="s">
        <v>2968</v>
      </c>
      <c r="AA65" s="5">
        <v>1</v>
      </c>
      <c r="AB65" s="1"/>
      <c r="AC6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65" s="1">
        <v>2</v>
      </c>
      <c r="AF65" s="1">
        <v>202</v>
      </c>
      <c r="AG65" s="1" t="s">
        <v>1352</v>
      </c>
      <c r="AH65" s="7">
        <v>1446790.42</v>
      </c>
      <c r="AI65" s="7">
        <f>Таблица2[[#This Row],[Действующая КС]]/Таблица2[[#This Row],[Площадь помещения]]</f>
        <v>8042.1924402445793</v>
      </c>
      <c r="AJ65" s="43">
        <f>VLOOKUP(Таблица2[[#This Row],[Уточнённый кадастровый номер родительского объекта - здания]],Таблица1[[Кадастровый номер здания]:[УПКС]],33,0)</f>
        <v>27962.6276</v>
      </c>
      <c r="AK65" s="47">
        <f>ROUND(Таблица2[[#This Row],[УПКС родительского объекта]]*Таблица2[[#This Row],[Площадь помещения]],2)</f>
        <v>5030476.71</v>
      </c>
      <c r="AL65" s="14">
        <f>Таблица2[[#This Row],[Кадастровая стоимость, руб]]/Таблица2[[#This Row],[Действующая КС]]</f>
        <v>3.4769906134711621</v>
      </c>
      <c r="AM65" s="13" t="s">
        <v>3996</v>
      </c>
      <c r="AN65" s="13" t="s">
        <v>3997</v>
      </c>
      <c r="AO65" s="13" t="s">
        <v>3999</v>
      </c>
      <c r="AP65" s="12" t="s">
        <v>3985</v>
      </c>
      <c r="AQ65" s="12" t="s">
        <v>3986</v>
      </c>
      <c r="AR65" s="46" t="s">
        <v>4015</v>
      </c>
    </row>
    <row r="66" spans="1:44" x14ac:dyDescent="0.25">
      <c r="A66" s="1" t="s">
        <v>3226</v>
      </c>
      <c r="B66" s="1" t="s">
        <v>2966</v>
      </c>
      <c r="C66" s="1" t="s">
        <v>667</v>
      </c>
      <c r="D6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6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6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66" s="1"/>
      <c r="H6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6" s="5">
        <f>VLOOKUP(Таблица2[[#This Row],[Уточнённый кадастровый номер родительского объекта - здания]],Таблица1[[Кадастровый номер здания]:[№ корп]],14,0)</f>
        <v>1962</v>
      </c>
      <c r="J66" s="5" t="s">
        <v>3988</v>
      </c>
      <c r="K66" s="5" t="s">
        <v>3989</v>
      </c>
      <c r="L66" s="5" t="s">
        <v>1005</v>
      </c>
      <c r="M66" s="5">
        <v>205001000000</v>
      </c>
      <c r="N66" s="5" t="s">
        <v>2966</v>
      </c>
      <c r="O66" s="1">
        <v>61.5</v>
      </c>
      <c r="P66" s="6">
        <v>1</v>
      </c>
      <c r="Q66" s="6" t="s">
        <v>3948</v>
      </c>
      <c r="R66" s="1" t="s">
        <v>3227</v>
      </c>
      <c r="S6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6" s="1" t="str">
        <f>IF(Таблица2[[#This Row],[Нас.пункт, микрорайон]]="Искателей","Искателей","")</f>
        <v/>
      </c>
      <c r="U6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01 Центр</v>
      </c>
      <c r="V6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Октябрьская</v>
      </c>
      <c r="W6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20</v>
      </c>
      <c r="X6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6" s="5" t="s">
        <v>2968</v>
      </c>
      <c r="AA66" s="5">
        <v>1</v>
      </c>
      <c r="AB66" s="1" t="s">
        <v>3164</v>
      </c>
      <c r="AC6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66" s="1">
        <v>2</v>
      </c>
      <c r="AF66" s="1">
        <v>202</v>
      </c>
      <c r="AG66" s="1" t="s">
        <v>1352</v>
      </c>
      <c r="AH66" s="7">
        <v>448197.01</v>
      </c>
      <c r="AI66" s="7">
        <f>Таблица2[[#This Row],[Действующая КС]]/Таблица2[[#This Row],[Площадь помещения]]</f>
        <v>7287.7562601626014</v>
      </c>
      <c r="AJ66" s="43">
        <f>VLOOKUP(Таблица2[[#This Row],[Уточнённый кадастровый номер родительского объекта - здания]],Таблица1[[Кадастровый номер здания]:[УПКС]],33,0)</f>
        <v>20816.890500000001</v>
      </c>
      <c r="AK66" s="47">
        <f>ROUND(Таблица2[[#This Row],[УПКС родительского объекта]]*Таблица2[[#This Row],[Площадь помещения]],2)</f>
        <v>1280238.77</v>
      </c>
      <c r="AL66" s="14">
        <f>Таблица2[[#This Row],[Кадастровая стоимость, руб]]/Таблица2[[#This Row],[Действующая КС]]</f>
        <v>2.8564197025767752</v>
      </c>
      <c r="AM66" s="13" t="s">
        <v>3996</v>
      </c>
      <c r="AN66" s="13" t="s">
        <v>3997</v>
      </c>
      <c r="AO66" s="13" t="s">
        <v>3999</v>
      </c>
      <c r="AP66" s="12" t="s">
        <v>3985</v>
      </c>
      <c r="AQ66" s="12" t="s">
        <v>3986</v>
      </c>
      <c r="AR66" s="46" t="s">
        <v>4015</v>
      </c>
    </row>
    <row r="67" spans="1:44" x14ac:dyDescent="0.25">
      <c r="A67" s="1" t="s">
        <v>3228</v>
      </c>
      <c r="B67" s="1" t="s">
        <v>2966</v>
      </c>
      <c r="C67" s="1" t="s">
        <v>655</v>
      </c>
      <c r="D6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6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6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67" s="1"/>
      <c r="H6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7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67" s="5" t="s">
        <v>3988</v>
      </c>
      <c r="K67" s="5" t="s">
        <v>3989</v>
      </c>
      <c r="L67" s="5" t="s">
        <v>1005</v>
      </c>
      <c r="M67" s="5">
        <v>205001000000</v>
      </c>
      <c r="N67" s="5" t="s">
        <v>2966</v>
      </c>
      <c r="O67" s="1">
        <v>59.2</v>
      </c>
      <c r="P67" s="6" t="s">
        <v>2986</v>
      </c>
      <c r="Q67" s="6" t="s">
        <v>3948</v>
      </c>
      <c r="R67" s="1" t="s">
        <v>3229</v>
      </c>
      <c r="S6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7" s="1" t="str">
        <f>IF(Таблица2[[#This Row],[Нас.пункт, микрорайон]]="Искателей","Искателей","")</f>
        <v/>
      </c>
      <c r="U6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01 Центр</v>
      </c>
      <c r="V6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Октябрьская</v>
      </c>
      <c r="W6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</v>
      </c>
      <c r="X6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7" s="5" t="s">
        <v>2968</v>
      </c>
      <c r="AA67" s="5">
        <v>1</v>
      </c>
      <c r="AB67" s="1" t="s">
        <v>3164</v>
      </c>
      <c r="AC6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67" s="1">
        <v>2</v>
      </c>
      <c r="AF67" s="1">
        <v>202</v>
      </c>
      <c r="AG67" s="1" t="s">
        <v>1352</v>
      </c>
      <c r="AH67" s="7">
        <v>2940641.6</v>
      </c>
      <c r="AI67" s="7">
        <f>Таблица2[[#This Row],[Действующая КС]]/Таблица2[[#This Row],[Площадь помещения]]</f>
        <v>49673</v>
      </c>
      <c r="AJ67" s="43">
        <f>VLOOKUP(Таблица2[[#This Row],[Уточнённый кадастровый номер родительского объекта - здания]],Таблица1[[Кадастровый номер здания]:[УПКС]],33,0)</f>
        <v>20368.498599999999</v>
      </c>
      <c r="AK67" s="47">
        <f>ROUND(Таблица2[[#This Row],[УПКС родительского объекта]]*Таблица2[[#This Row],[Площадь помещения]],2)</f>
        <v>1205815.1200000001</v>
      </c>
      <c r="AL67" s="14">
        <f>Таблица2[[#This Row],[Кадастровая стоимость, руб]]/Таблица2[[#This Row],[Действующая КС]]</f>
        <v>0.41005171116398548</v>
      </c>
      <c r="AM67" s="13" t="s">
        <v>3996</v>
      </c>
      <c r="AN67" s="13" t="s">
        <v>3997</v>
      </c>
      <c r="AO67" s="13" t="s">
        <v>3999</v>
      </c>
      <c r="AP67" s="12" t="s">
        <v>3985</v>
      </c>
      <c r="AQ67" s="12" t="s">
        <v>3986</v>
      </c>
      <c r="AR67" s="46" t="s">
        <v>4015</v>
      </c>
    </row>
    <row r="68" spans="1:44" x14ac:dyDescent="0.25">
      <c r="A68" s="1" t="s">
        <v>3230</v>
      </c>
      <c r="B68" s="1" t="s">
        <v>2966</v>
      </c>
      <c r="C68" s="1" t="s">
        <v>753</v>
      </c>
      <c r="D6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6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6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68" s="1"/>
      <c r="H6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8" s="5">
        <f>VLOOKUP(Таблица2[[#This Row],[Уточнённый кадастровый номер родительского объекта - здания]],Таблица1[[Кадастровый номер здания]:[№ корп]],14,0)</f>
        <v>1962</v>
      </c>
      <c r="J68" s="5" t="s">
        <v>3988</v>
      </c>
      <c r="K68" s="5" t="s">
        <v>3989</v>
      </c>
      <c r="L68" s="5" t="s">
        <v>1005</v>
      </c>
      <c r="M68" s="5">
        <v>205001000000</v>
      </c>
      <c r="N68" s="5" t="s">
        <v>2966</v>
      </c>
      <c r="O68" s="1">
        <v>72.900000000000006</v>
      </c>
      <c r="P68" s="6">
        <v>1</v>
      </c>
      <c r="Q68" s="6" t="s">
        <v>3898</v>
      </c>
      <c r="R68" s="1" t="s">
        <v>3231</v>
      </c>
      <c r="S6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8" s="1" t="str">
        <f>IF(Таблица2[[#This Row],[Нас.пункт, микрорайон]]="Искателей","Искателей","")</f>
        <v/>
      </c>
      <c r="U6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6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6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6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8" s="5" t="s">
        <v>2968</v>
      </c>
      <c r="AA68" s="5">
        <v>1</v>
      </c>
      <c r="AB68" s="1" t="s">
        <v>3164</v>
      </c>
      <c r="AC6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68" s="1">
        <v>2</v>
      </c>
      <c r="AF68" s="1">
        <v>202</v>
      </c>
      <c r="AG68" s="1" t="s">
        <v>1352</v>
      </c>
      <c r="AH68" s="7">
        <v>531383.61</v>
      </c>
      <c r="AI68" s="7">
        <f>Таблица2[[#This Row],[Действующая КС]]/Таблица2[[#This Row],[Площадь помещения]]</f>
        <v>7289.2127572016452</v>
      </c>
      <c r="AJ68" s="43">
        <f>VLOOKUP(Таблица2[[#This Row],[Уточнённый кадастровый номер родительского объекта - здания]],Таблица1[[Кадастровый номер здания]:[УПКС]],33,0)</f>
        <v>20111.886699999999</v>
      </c>
      <c r="AK68" s="47">
        <f>ROUND(Таблица2[[#This Row],[УПКС родительского объекта]]*Таблица2[[#This Row],[Площадь помещения]],2)</f>
        <v>1466156.54</v>
      </c>
      <c r="AL68" s="14">
        <f>Таблица2[[#This Row],[Кадастровая стоимость, руб]]/Таблица2[[#This Row],[Действующая КС]]</f>
        <v>2.7591301508151522</v>
      </c>
      <c r="AM68" s="13" t="s">
        <v>3996</v>
      </c>
      <c r="AN68" s="13" t="s">
        <v>3997</v>
      </c>
      <c r="AO68" s="13" t="s">
        <v>3999</v>
      </c>
      <c r="AP68" s="12" t="s">
        <v>3985</v>
      </c>
      <c r="AQ68" s="12" t="s">
        <v>3986</v>
      </c>
      <c r="AR68" s="46" t="s">
        <v>4015</v>
      </c>
    </row>
    <row r="69" spans="1:44" x14ac:dyDescent="0.25">
      <c r="A69" s="1" t="s">
        <v>3232</v>
      </c>
      <c r="B69" s="1" t="s">
        <v>2999</v>
      </c>
      <c r="C69" s="1" t="s">
        <v>671</v>
      </c>
      <c r="D6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6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6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69" s="1"/>
      <c r="H6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69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69" s="5" t="s">
        <v>3988</v>
      </c>
      <c r="K69" s="5" t="s">
        <v>3989</v>
      </c>
      <c r="L69" s="5" t="s">
        <v>1005</v>
      </c>
      <c r="M69" s="5">
        <v>205001000000</v>
      </c>
      <c r="N69" s="5" t="s">
        <v>2966</v>
      </c>
      <c r="O69" s="1">
        <v>62.3</v>
      </c>
      <c r="P69" s="6">
        <v>1</v>
      </c>
      <c r="Q69" s="6" t="s">
        <v>3898</v>
      </c>
      <c r="R69" s="1" t="s">
        <v>3233</v>
      </c>
      <c r="S6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69" s="1" t="str">
        <f>IF(Таблица2[[#This Row],[Нас.пункт, микрорайон]]="Искателей","Искателей","")</f>
        <v/>
      </c>
      <c r="U6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6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6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6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6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69" s="5" t="s">
        <v>2968</v>
      </c>
      <c r="AA69" s="5">
        <v>1</v>
      </c>
      <c r="AB69" s="1" t="s">
        <v>3164</v>
      </c>
      <c r="AC6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6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69" s="1">
        <v>2</v>
      </c>
      <c r="AF69" s="1">
        <v>202</v>
      </c>
      <c r="AG69" s="1" t="s">
        <v>1352</v>
      </c>
      <c r="AH69" s="7">
        <v>454117.96</v>
      </c>
      <c r="AI69" s="7">
        <f>Таблица2[[#This Row],[Действующая КС]]/Таблица2[[#This Row],[Площадь помещения]]</f>
        <v>7289.2128410914938</v>
      </c>
      <c r="AJ69" s="43">
        <f>VLOOKUP(Таблица2[[#This Row],[Уточнённый кадастровый номер родительского объекта - здания]],Таблица1[[Кадастровый номер здания]:[УПКС]],33,0)</f>
        <v>19616.180899999999</v>
      </c>
      <c r="AK69" s="47">
        <f>ROUND(Таблица2[[#This Row],[УПКС родительского объекта]]*Таблица2[[#This Row],[Площадь помещения]],2)</f>
        <v>1222088.07</v>
      </c>
      <c r="AL69" s="14">
        <f>Таблица2[[#This Row],[Кадастровая стоимость, руб]]/Таблица2[[#This Row],[Действующая КС]]</f>
        <v>2.6911247245099048</v>
      </c>
      <c r="AM69" s="13" t="s">
        <v>3996</v>
      </c>
      <c r="AN69" s="13" t="s">
        <v>3997</v>
      </c>
      <c r="AO69" s="13" t="s">
        <v>3999</v>
      </c>
      <c r="AP69" s="12" t="s">
        <v>3985</v>
      </c>
      <c r="AQ69" s="12" t="s">
        <v>3986</v>
      </c>
      <c r="AR69" s="46" t="s">
        <v>4015</v>
      </c>
    </row>
    <row r="70" spans="1:44" x14ac:dyDescent="0.25">
      <c r="A70" s="1" t="s">
        <v>3234</v>
      </c>
      <c r="B70" s="1" t="s">
        <v>2966</v>
      </c>
      <c r="C70" s="1" t="s">
        <v>653</v>
      </c>
      <c r="D7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0" s="1"/>
      <c r="H7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70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70" s="5" t="s">
        <v>3988</v>
      </c>
      <c r="K70" s="5" t="s">
        <v>3989</v>
      </c>
      <c r="L70" s="5" t="s">
        <v>1005</v>
      </c>
      <c r="M70" s="5">
        <v>205001000000</v>
      </c>
      <c r="N70" s="5" t="s">
        <v>2966</v>
      </c>
      <c r="O70" s="1">
        <v>58.4</v>
      </c>
      <c r="P70" s="6">
        <v>1</v>
      </c>
      <c r="Q70" s="6" t="s">
        <v>3898</v>
      </c>
      <c r="R70" s="1" t="s">
        <v>3235</v>
      </c>
      <c r="S7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0" s="1" t="str">
        <f>IF(Таблица2[[#This Row],[Нас.пункт, микрорайон]]="Искателей","Искателей","")</f>
        <v/>
      </c>
      <c r="U7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</v>
      </c>
      <c r="X7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0" s="5" t="s">
        <v>2968</v>
      </c>
      <c r="AA70" s="5">
        <v>1</v>
      </c>
      <c r="AB70" s="1" t="s">
        <v>3164</v>
      </c>
      <c r="AC7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0" s="1">
        <v>2</v>
      </c>
      <c r="AF70" s="1">
        <v>202</v>
      </c>
      <c r="AG70" s="1" t="s">
        <v>1352</v>
      </c>
      <c r="AH70" s="7">
        <v>425604.96</v>
      </c>
      <c r="AI70" s="7">
        <f>Таблица2[[#This Row],[Действующая КС]]/Таблица2[[#This Row],[Площадь помещения]]</f>
        <v>7287.7561643835625</v>
      </c>
      <c r="AJ70" s="43">
        <f>VLOOKUP(Таблица2[[#This Row],[Уточнённый кадастровый номер родительского объекта - здания]],Таблица1[[Кадастровый номер здания]:[УПКС]],33,0)</f>
        <v>19246.237499999999</v>
      </c>
      <c r="AK70" s="47">
        <f>ROUND(Таблица2[[#This Row],[УПКС родительского объекта]]*Таблица2[[#This Row],[Площадь помещения]],2)</f>
        <v>1123980.27</v>
      </c>
      <c r="AL70" s="14">
        <f>Таблица2[[#This Row],[Кадастровая стоимость, руб]]/Таблица2[[#This Row],[Действующая КС]]</f>
        <v>2.6409003081167097</v>
      </c>
      <c r="AM70" s="13" t="s">
        <v>3996</v>
      </c>
      <c r="AN70" s="13" t="s">
        <v>3997</v>
      </c>
      <c r="AO70" s="13" t="s">
        <v>3999</v>
      </c>
      <c r="AP70" s="12" t="s">
        <v>3985</v>
      </c>
      <c r="AQ70" s="12" t="s">
        <v>3986</v>
      </c>
      <c r="AR70" s="46" t="s">
        <v>4015</v>
      </c>
    </row>
    <row r="71" spans="1:44" x14ac:dyDescent="0.25">
      <c r="A71" s="1" t="s">
        <v>3236</v>
      </c>
      <c r="B71" s="1" t="s">
        <v>2966</v>
      </c>
      <c r="C71" s="1" t="s">
        <v>554</v>
      </c>
      <c r="D7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1" s="1"/>
      <c r="H7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71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71" s="5" t="s">
        <v>3988</v>
      </c>
      <c r="K71" s="5" t="s">
        <v>3989</v>
      </c>
      <c r="L71" s="5" t="s">
        <v>1005</v>
      </c>
      <c r="M71" s="5">
        <v>205001000000</v>
      </c>
      <c r="N71" s="5" t="s">
        <v>2966</v>
      </c>
      <c r="O71" s="1">
        <v>44.1</v>
      </c>
      <c r="P71" s="6">
        <v>1</v>
      </c>
      <c r="Q71" s="6" t="s">
        <v>3898</v>
      </c>
      <c r="R71" s="1" t="s">
        <v>3237</v>
      </c>
      <c r="S7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1" s="1" t="str">
        <f>IF(Таблица2[[#This Row],[Нас.пункт, микрорайон]]="Искателей","Искателей","")</f>
        <v/>
      </c>
      <c r="U7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</v>
      </c>
      <c r="X7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1" s="5" t="s">
        <v>2968</v>
      </c>
      <c r="AA71" s="5">
        <v>1</v>
      </c>
      <c r="AB71" s="1" t="s">
        <v>3164</v>
      </c>
      <c r="AC7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1" s="1">
        <v>2</v>
      </c>
      <c r="AF71" s="1">
        <v>202</v>
      </c>
      <c r="AG71" s="1" t="s">
        <v>1352</v>
      </c>
      <c r="AH71" s="7">
        <v>2138059.73</v>
      </c>
      <c r="AI71" s="7">
        <f>Таблица2[[#This Row],[Действующая КС]]/Таблица2[[#This Row],[Площадь помещения]]</f>
        <v>48482.080045351475</v>
      </c>
      <c r="AJ71" s="43">
        <f>VLOOKUP(Таблица2[[#This Row],[Уточнённый кадастровый номер родительского объекта - здания]],Таблица1[[Кадастровый номер здания]:[УПКС]],33,0)</f>
        <v>20527.8053</v>
      </c>
      <c r="AK71" s="47">
        <f>ROUND(Таблица2[[#This Row],[УПКС родительского объекта]]*Таблица2[[#This Row],[Площадь помещения]],2)</f>
        <v>905276.21</v>
      </c>
      <c r="AL71" s="14">
        <f>Таблица2[[#This Row],[Кадастровая стоимость, руб]]/Таблица2[[#This Row],[Действующая КС]]</f>
        <v>0.42341015889205302</v>
      </c>
      <c r="AM71" s="13" t="s">
        <v>3996</v>
      </c>
      <c r="AN71" s="13" t="s">
        <v>3997</v>
      </c>
      <c r="AO71" s="13" t="s">
        <v>3999</v>
      </c>
      <c r="AP71" s="12" t="s">
        <v>3985</v>
      </c>
      <c r="AQ71" s="12" t="s">
        <v>3986</v>
      </c>
      <c r="AR71" s="46" t="s">
        <v>4015</v>
      </c>
    </row>
    <row r="72" spans="1:44" x14ac:dyDescent="0.25">
      <c r="A72" s="1" t="s">
        <v>3238</v>
      </c>
      <c r="B72" s="1" t="s">
        <v>2966</v>
      </c>
      <c r="C72" s="1" t="s">
        <v>813</v>
      </c>
      <c r="D7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2" s="1"/>
      <c r="H7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72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72" s="5" t="s">
        <v>3988</v>
      </c>
      <c r="K72" s="5" t="s">
        <v>3989</v>
      </c>
      <c r="L72" s="5" t="s">
        <v>1005</v>
      </c>
      <c r="M72" s="5">
        <v>205001000000</v>
      </c>
      <c r="N72" s="5" t="s">
        <v>2966</v>
      </c>
      <c r="O72" s="1">
        <v>22.5</v>
      </c>
      <c r="P72" s="6">
        <v>1</v>
      </c>
      <c r="Q72" s="6" t="s">
        <v>3898</v>
      </c>
      <c r="R72" s="1" t="s">
        <v>3239</v>
      </c>
      <c r="S7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2" s="1" t="str">
        <f>IF(Таблица2[[#This Row],[Нас.пункт, микрорайон]]="Искателей","Искателей","")</f>
        <v/>
      </c>
      <c r="U7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7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2" s="5" t="s">
        <v>2968</v>
      </c>
      <c r="AA72" s="5">
        <v>2</v>
      </c>
      <c r="AB72" s="1"/>
      <c r="AC7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2" s="1">
        <v>2</v>
      </c>
      <c r="AF72" s="1">
        <v>202</v>
      </c>
      <c r="AG72" s="1" t="s">
        <v>1352</v>
      </c>
      <c r="AH72" s="7">
        <v>164007.29</v>
      </c>
      <c r="AI72" s="7">
        <f>Таблица2[[#This Row],[Действующая КС]]/Таблица2[[#This Row],[Площадь помещения]]</f>
        <v>7289.2128888888892</v>
      </c>
      <c r="AJ72" s="43">
        <f>VLOOKUP(Таблица2[[#This Row],[Уточнённый кадастровый номер родительского объекта - здания]],Таблица1[[Кадастровый номер здания]:[УПКС]],33,0)</f>
        <v>3766.5725000000002</v>
      </c>
      <c r="AK72" s="47">
        <f>ROUND(Таблица2[[#This Row],[УПКС родительского объекта]]*Таблица2[[#This Row],[Площадь помещения]],2)</f>
        <v>84747.88</v>
      </c>
      <c r="AL72" s="14">
        <f>Таблица2[[#This Row],[Кадастровая стоимость, руб]]/Таблица2[[#This Row],[Действующая КС]]</f>
        <v>0.51673239646847402</v>
      </c>
      <c r="AM72" s="13" t="s">
        <v>3996</v>
      </c>
      <c r="AN72" s="13" t="s">
        <v>3997</v>
      </c>
      <c r="AO72" s="13" t="s">
        <v>3999</v>
      </c>
      <c r="AP72" s="12" t="s">
        <v>3985</v>
      </c>
      <c r="AQ72" s="12" t="s">
        <v>3986</v>
      </c>
      <c r="AR72" s="46" t="s">
        <v>4015</v>
      </c>
    </row>
    <row r="73" spans="1:44" x14ac:dyDescent="0.25">
      <c r="A73" s="1" t="s">
        <v>3240</v>
      </c>
      <c r="B73" s="1" t="s">
        <v>2966</v>
      </c>
      <c r="C73" s="1" t="s">
        <v>813</v>
      </c>
      <c r="D7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3" s="1"/>
      <c r="H7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73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73" s="5" t="s">
        <v>3988</v>
      </c>
      <c r="K73" s="5" t="s">
        <v>3989</v>
      </c>
      <c r="L73" s="5" t="s">
        <v>1005</v>
      </c>
      <c r="M73" s="5">
        <v>205001000000</v>
      </c>
      <c r="N73" s="5" t="s">
        <v>2966</v>
      </c>
      <c r="O73" s="1">
        <v>45.5</v>
      </c>
      <c r="P73" s="6">
        <v>1</v>
      </c>
      <c r="Q73" s="6" t="s">
        <v>3898</v>
      </c>
      <c r="R73" s="1" t="s">
        <v>3241</v>
      </c>
      <c r="S7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3" s="1" t="str">
        <f>IF(Таблица2[[#This Row],[Нас.пункт, микрорайон]]="Искателей","Искателей","")</f>
        <v/>
      </c>
      <c r="U7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7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3" s="5" t="s">
        <v>2968</v>
      </c>
      <c r="AA73" s="5">
        <v>1</v>
      </c>
      <c r="AB73" s="1"/>
      <c r="AC7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3" s="1">
        <v>2</v>
      </c>
      <c r="AF73" s="1">
        <v>202</v>
      </c>
      <c r="AG73" s="1" t="s">
        <v>1352</v>
      </c>
      <c r="AH73" s="7">
        <v>331659.18</v>
      </c>
      <c r="AI73" s="7">
        <f>Таблица2[[#This Row],[Действующая КС]]/Таблица2[[#This Row],[Площадь помещения]]</f>
        <v>7289.2127472527472</v>
      </c>
      <c r="AJ73" s="43">
        <f>VLOOKUP(Таблица2[[#This Row],[Уточнённый кадастровый номер родительского объекта - здания]],Таблица1[[Кадастровый номер здания]:[УПКС]],33,0)</f>
        <v>3766.5725000000002</v>
      </c>
      <c r="AK73" s="47">
        <f>ROUND(Таблица2[[#This Row],[УПКС родительского объекта]]*Таблица2[[#This Row],[Площадь помещения]],2)</f>
        <v>171379.05</v>
      </c>
      <c r="AL73" s="14">
        <f>Таблица2[[#This Row],[Кадастровая стоимость, руб]]/Таблица2[[#This Row],[Действующая КС]]</f>
        <v>0.516732417899604</v>
      </c>
      <c r="AM73" s="13" t="s">
        <v>3996</v>
      </c>
      <c r="AN73" s="13" t="s">
        <v>3997</v>
      </c>
      <c r="AO73" s="13" t="s">
        <v>3999</v>
      </c>
      <c r="AP73" s="12" t="s">
        <v>3985</v>
      </c>
      <c r="AQ73" s="12" t="s">
        <v>3986</v>
      </c>
      <c r="AR73" s="46" t="s">
        <v>4015</v>
      </c>
    </row>
    <row r="74" spans="1:44" x14ac:dyDescent="0.25">
      <c r="A74" s="1" t="s">
        <v>3242</v>
      </c>
      <c r="B74" s="1" t="s">
        <v>2966</v>
      </c>
      <c r="C74" s="1" t="s">
        <v>813</v>
      </c>
      <c r="D7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4" s="1"/>
      <c r="H7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74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74" s="5" t="s">
        <v>3988</v>
      </c>
      <c r="K74" s="5" t="s">
        <v>3989</v>
      </c>
      <c r="L74" s="5" t="s">
        <v>1005</v>
      </c>
      <c r="M74" s="5">
        <v>205001000000</v>
      </c>
      <c r="N74" s="5" t="s">
        <v>2966</v>
      </c>
      <c r="O74" s="1">
        <v>13.7</v>
      </c>
      <c r="P74" s="6">
        <v>1</v>
      </c>
      <c r="Q74" s="6" t="s">
        <v>3898</v>
      </c>
      <c r="R74" s="1" t="s">
        <v>3243</v>
      </c>
      <c r="S7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4" s="1" t="str">
        <f>IF(Таблица2[[#This Row],[Нас.пункт, микрорайон]]="Искателей","Искателей","")</f>
        <v/>
      </c>
      <c r="U7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7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4" s="5" t="s">
        <v>2968</v>
      </c>
      <c r="AA74" s="5">
        <v>3</v>
      </c>
      <c r="AB74" s="1"/>
      <c r="AC7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4" s="1">
        <v>2</v>
      </c>
      <c r="AF74" s="1">
        <v>202</v>
      </c>
      <c r="AG74" s="1" t="s">
        <v>1352</v>
      </c>
      <c r="AH74" s="7">
        <v>99862.21</v>
      </c>
      <c r="AI74" s="7">
        <f>Таблица2[[#This Row],[Действующая КС]]/Таблица2[[#This Row],[Площадь помещения]]</f>
        <v>7289.2124087591246</v>
      </c>
      <c r="AJ74" s="43">
        <f>VLOOKUP(Таблица2[[#This Row],[Уточнённый кадастровый номер родительского объекта - здания]],Таблица1[[Кадастровый номер здания]:[УПКС]],33,0)</f>
        <v>3766.5725000000002</v>
      </c>
      <c r="AK74" s="47">
        <f>ROUND(Таблица2[[#This Row],[УПКС родительского объекта]]*Таблица2[[#This Row],[Площадь помещения]],2)</f>
        <v>51602.04</v>
      </c>
      <c r="AL74" s="14">
        <f>Таблица2[[#This Row],[Кадастровая стоимость, руб]]/Таблица2[[#This Row],[Действующая КС]]</f>
        <v>0.5167324055816509</v>
      </c>
      <c r="AM74" s="13" t="s">
        <v>3996</v>
      </c>
      <c r="AN74" s="13" t="s">
        <v>3997</v>
      </c>
      <c r="AO74" s="13" t="s">
        <v>3999</v>
      </c>
      <c r="AP74" s="12" t="s">
        <v>3985</v>
      </c>
      <c r="AQ74" s="12" t="s">
        <v>3986</v>
      </c>
      <c r="AR74" s="46" t="s">
        <v>4015</v>
      </c>
    </row>
    <row r="75" spans="1:44" x14ac:dyDescent="0.25">
      <c r="A75" s="1" t="s">
        <v>3244</v>
      </c>
      <c r="B75" s="1" t="s">
        <v>2999</v>
      </c>
      <c r="C75" s="1" t="s">
        <v>568</v>
      </c>
      <c r="D7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5" s="1"/>
      <c r="H7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75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75" s="5" t="s">
        <v>3988</v>
      </c>
      <c r="K75" s="5" t="s">
        <v>3989</v>
      </c>
      <c r="L75" s="5" t="s">
        <v>1005</v>
      </c>
      <c r="M75" s="5">
        <v>205001000000</v>
      </c>
      <c r="N75" s="5" t="s">
        <v>2966</v>
      </c>
      <c r="O75" s="1">
        <v>47.8</v>
      </c>
      <c r="P75" s="6">
        <v>1</v>
      </c>
      <c r="Q75" s="6" t="s">
        <v>3898</v>
      </c>
      <c r="R75" s="1" t="s">
        <v>3245</v>
      </c>
      <c r="S7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5" s="1" t="str">
        <f>IF(Таблица2[[#This Row],[Нас.пункт, микрорайон]]="Искателей","Искателей","")</f>
        <v/>
      </c>
      <c r="U7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20</v>
      </c>
      <c r="X7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5" s="5" t="s">
        <v>2968</v>
      </c>
      <c r="AA75" s="5">
        <v>1</v>
      </c>
      <c r="AB75" s="1" t="s">
        <v>3164</v>
      </c>
      <c r="AC7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5" s="1">
        <v>2</v>
      </c>
      <c r="AF75" s="1">
        <v>202</v>
      </c>
      <c r="AG75" s="1" t="s">
        <v>1352</v>
      </c>
      <c r="AH75" s="7">
        <v>400407.76</v>
      </c>
      <c r="AI75" s="7">
        <f>Таблица2[[#This Row],[Действующая КС]]/Таблица2[[#This Row],[Площадь помещения]]</f>
        <v>8376.7313807531391</v>
      </c>
      <c r="AJ75" s="43">
        <f>VLOOKUP(Таблица2[[#This Row],[Уточнённый кадастровый номер родительского объекта - здания]],Таблица1[[Кадастровый номер здания]:[УПКС]],33,0)</f>
        <v>19762.482899999999</v>
      </c>
      <c r="AK75" s="47">
        <f>ROUND(Таблица2[[#This Row],[УПКС родительского объекта]]*Таблица2[[#This Row],[Площадь помещения]],2)</f>
        <v>944646.68</v>
      </c>
      <c r="AL75" s="14">
        <f>Таблица2[[#This Row],[Кадастровая стоимость, руб]]/Таблица2[[#This Row],[Действующая КС]]</f>
        <v>2.3592117195730671</v>
      </c>
      <c r="AM75" s="13" t="s">
        <v>3996</v>
      </c>
      <c r="AN75" s="13" t="s">
        <v>3997</v>
      </c>
      <c r="AO75" s="13" t="s">
        <v>3999</v>
      </c>
      <c r="AP75" s="12" t="s">
        <v>3985</v>
      </c>
      <c r="AQ75" s="12" t="s">
        <v>3986</v>
      </c>
      <c r="AR75" s="46" t="s">
        <v>4015</v>
      </c>
    </row>
    <row r="76" spans="1:44" x14ac:dyDescent="0.25">
      <c r="A76" s="1" t="s">
        <v>3246</v>
      </c>
      <c r="B76" s="1" t="s">
        <v>2999</v>
      </c>
      <c r="C76" s="1" t="s">
        <v>563</v>
      </c>
      <c r="D7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6" s="1"/>
      <c r="H7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76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76" s="5" t="s">
        <v>3988</v>
      </c>
      <c r="K76" s="5" t="s">
        <v>3989</v>
      </c>
      <c r="L76" s="5" t="s">
        <v>1005</v>
      </c>
      <c r="M76" s="5">
        <v>205001000000</v>
      </c>
      <c r="N76" s="5" t="s">
        <v>2966</v>
      </c>
      <c r="O76" s="1">
        <v>46.7</v>
      </c>
      <c r="P76" s="6">
        <v>1</v>
      </c>
      <c r="Q76" s="6" t="s">
        <v>3898</v>
      </c>
      <c r="R76" s="1" t="s">
        <v>3247</v>
      </c>
      <c r="S7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6" s="1" t="str">
        <f>IF(Таблица2[[#This Row],[Нас.пункт, микрорайон]]="Искателей","Искателей","")</f>
        <v/>
      </c>
      <c r="U7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21</v>
      </c>
      <c r="X7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6" s="5" t="s">
        <v>2968</v>
      </c>
      <c r="AA76" s="5">
        <v>1</v>
      </c>
      <c r="AB76" s="1" t="s">
        <v>3164</v>
      </c>
      <c r="AC7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6" s="1">
        <v>2</v>
      </c>
      <c r="AF76" s="1">
        <v>202</v>
      </c>
      <c r="AG76" s="1" t="s">
        <v>1352</v>
      </c>
      <c r="AH76" s="7">
        <v>391193.35</v>
      </c>
      <c r="AI76" s="7">
        <f>Таблица2[[#This Row],[Действующая КС]]/Таблица2[[#This Row],[Площадь помещения]]</f>
        <v>8376.7312633832971</v>
      </c>
      <c r="AJ76" s="43">
        <f>VLOOKUP(Таблица2[[#This Row],[Уточнённый кадастровый номер родительского объекта - здания]],Таблица1[[Кадастровый номер здания]:[УПКС]],33,0)</f>
        <v>19811.709299999999</v>
      </c>
      <c r="AK76" s="47">
        <f>ROUND(Таблица2[[#This Row],[УПКС родительского объекта]]*Таблица2[[#This Row],[Площадь помещения]],2)</f>
        <v>925206.82</v>
      </c>
      <c r="AL76" s="14">
        <f>Таблица2[[#This Row],[Кадастровая стоимость, руб]]/Таблица2[[#This Row],[Действующая КС]]</f>
        <v>2.3650883124674795</v>
      </c>
      <c r="AM76" s="13" t="s">
        <v>3996</v>
      </c>
      <c r="AN76" s="13" t="s">
        <v>3997</v>
      </c>
      <c r="AO76" s="13" t="s">
        <v>3999</v>
      </c>
      <c r="AP76" s="12" t="s">
        <v>3985</v>
      </c>
      <c r="AQ76" s="12" t="s">
        <v>3986</v>
      </c>
      <c r="AR76" s="46" t="s">
        <v>4015</v>
      </c>
    </row>
    <row r="77" spans="1:44" x14ac:dyDescent="0.25">
      <c r="A77" s="1" t="s">
        <v>3008</v>
      </c>
      <c r="B77" s="1" t="s">
        <v>2966</v>
      </c>
      <c r="C77" s="1" t="s">
        <v>43</v>
      </c>
      <c r="D7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7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77" s="1"/>
      <c r="H7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77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77" s="5" t="s">
        <v>3988</v>
      </c>
      <c r="K77" s="5" t="s">
        <v>3989</v>
      </c>
      <c r="L77" s="5" t="s">
        <v>1005</v>
      </c>
      <c r="M77" s="5">
        <v>205001000000</v>
      </c>
      <c r="N77" s="5" t="s">
        <v>2966</v>
      </c>
      <c r="O77" s="1">
        <v>134.1</v>
      </c>
      <c r="P77" s="6" t="s">
        <v>2986</v>
      </c>
      <c r="Q77" s="6" t="s">
        <v>3898</v>
      </c>
      <c r="R77" s="1" t="s">
        <v>3009</v>
      </c>
      <c r="S7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7" s="1" t="str">
        <f>IF(Таблица2[[#This Row],[Нас.пункт, микрорайон]]="Искателей","Искателей","")</f>
        <v/>
      </c>
      <c r="U7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7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7" s="5" t="s">
        <v>2968</v>
      </c>
      <c r="AA77" s="5">
        <v>1</v>
      </c>
      <c r="AB77" s="1"/>
      <c r="AC7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77" s="1">
        <v>2</v>
      </c>
      <c r="AF77" s="1">
        <v>201</v>
      </c>
      <c r="AG77" s="1" t="s">
        <v>1350</v>
      </c>
      <c r="AH77" s="7">
        <v>5440912.7599999998</v>
      </c>
      <c r="AI77" s="7">
        <f>Таблица2[[#This Row],[Действующая КС]]/Таблица2[[#This Row],[Площадь помещения]]</f>
        <v>40573.547800149143</v>
      </c>
      <c r="AJ77" s="43">
        <f>VLOOKUP(Таблица2[[#This Row],[Уточнённый кадастровый номер родительского объекта - здания]],Таблица1[[Кадастровый номер здания]:[УПКС]],33,0)</f>
        <v>21495.8851</v>
      </c>
      <c r="AK77" s="47">
        <f>ROUND(Таблица2[[#This Row],[УПКС родительского объекта]]*Таблица2[[#This Row],[Площадь помещения]],2)</f>
        <v>2882598.19</v>
      </c>
      <c r="AL77" s="14">
        <f>Таблица2[[#This Row],[Кадастровая стоимость, руб]]/Таблица2[[#This Row],[Действующая КС]]</f>
        <v>0.52980047965334409</v>
      </c>
      <c r="AM77" s="13" t="s">
        <v>3996</v>
      </c>
      <c r="AN77" s="13" t="s">
        <v>3997</v>
      </c>
      <c r="AO77" s="13" t="s">
        <v>3999</v>
      </c>
      <c r="AP77" s="12" t="s">
        <v>3985</v>
      </c>
      <c r="AQ77" s="12" t="s">
        <v>3986</v>
      </c>
      <c r="AR77" s="46" t="s">
        <v>4015</v>
      </c>
    </row>
    <row r="78" spans="1:44" x14ac:dyDescent="0.25">
      <c r="A78" s="1" t="s">
        <v>3010</v>
      </c>
      <c r="B78" s="1" t="s">
        <v>2966</v>
      </c>
      <c r="C78" s="1" t="s">
        <v>43</v>
      </c>
      <c r="D7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7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78" s="1"/>
      <c r="H7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78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78" s="5" t="s">
        <v>3988</v>
      </c>
      <c r="K78" s="5" t="s">
        <v>3989</v>
      </c>
      <c r="L78" s="5" t="s">
        <v>1005</v>
      </c>
      <c r="M78" s="5">
        <v>205001000000</v>
      </c>
      <c r="N78" s="5" t="s">
        <v>2966</v>
      </c>
      <c r="O78" s="1">
        <v>141.4</v>
      </c>
      <c r="P78" s="6" t="s">
        <v>2986</v>
      </c>
      <c r="Q78" s="6" t="s">
        <v>3898</v>
      </c>
      <c r="R78" s="1" t="s">
        <v>3011</v>
      </c>
      <c r="S7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8" s="1" t="str">
        <f>IF(Таблица2[[#This Row],[Нас.пункт, микрорайон]]="Искателей","Искателей","")</f>
        <v/>
      </c>
      <c r="U7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7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8" s="5" t="s">
        <v>2968</v>
      </c>
      <c r="AA78" s="5">
        <v>2</v>
      </c>
      <c r="AB78" s="1"/>
      <c r="AC7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78" s="1">
        <v>2</v>
      </c>
      <c r="AF78" s="1">
        <v>201</v>
      </c>
      <c r="AG78" s="1" t="s">
        <v>1350</v>
      </c>
      <c r="AH78" s="7">
        <v>5737099.6600000001</v>
      </c>
      <c r="AI78" s="7">
        <f>Таблица2[[#This Row],[Действующая КС]]/Таблица2[[#This Row],[Площадь помещения]]</f>
        <v>40573.547807637908</v>
      </c>
      <c r="AJ78" s="43">
        <f>VLOOKUP(Таблица2[[#This Row],[Уточнённый кадастровый номер родительского объекта - здания]],Таблица1[[Кадастровый номер здания]:[УПКС]],33,0)</f>
        <v>21495.8851</v>
      </c>
      <c r="AK78" s="47">
        <f>ROUND(Таблица2[[#This Row],[УПКС родительского объекта]]*Таблица2[[#This Row],[Площадь помещения]],2)</f>
        <v>3039518.15</v>
      </c>
      <c r="AL78" s="14">
        <f>Таблица2[[#This Row],[Кадастровая стоимость, руб]]/Таблица2[[#This Row],[Действующая КС]]</f>
        <v>0.52980047935928654</v>
      </c>
      <c r="AM78" s="13" t="s">
        <v>3996</v>
      </c>
      <c r="AN78" s="13" t="s">
        <v>3997</v>
      </c>
      <c r="AO78" s="13" t="s">
        <v>3999</v>
      </c>
      <c r="AP78" s="12" t="s">
        <v>3985</v>
      </c>
      <c r="AQ78" s="12" t="s">
        <v>3986</v>
      </c>
      <c r="AR78" s="46" t="s">
        <v>4015</v>
      </c>
    </row>
    <row r="79" spans="1:44" x14ac:dyDescent="0.25">
      <c r="A79" s="1" t="s">
        <v>3248</v>
      </c>
      <c r="B79" s="1" t="s">
        <v>2966</v>
      </c>
      <c r="C79" s="1" t="s">
        <v>844</v>
      </c>
      <c r="D7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7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7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79" s="1"/>
      <c r="H7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79" s="5">
        <f>VLOOKUP(Таблица2[[#This Row],[Уточнённый кадастровый номер родительского объекта - здания]],Таблица1[[Кадастровый номер здания]:[№ корп]],14,0)</f>
        <v>1963</v>
      </c>
      <c r="J79" s="5" t="s">
        <v>3988</v>
      </c>
      <c r="K79" s="5" t="s">
        <v>3989</v>
      </c>
      <c r="L79" s="5" t="s">
        <v>1005</v>
      </c>
      <c r="M79" s="5">
        <v>205001000000</v>
      </c>
      <c r="N79" s="5" t="s">
        <v>2966</v>
      </c>
      <c r="O79" s="1">
        <v>88.2</v>
      </c>
      <c r="P79" s="6">
        <v>1</v>
      </c>
      <c r="Q79" s="6" t="s">
        <v>3898</v>
      </c>
      <c r="R79" s="1" t="s">
        <v>3249</v>
      </c>
      <c r="S7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79" s="1" t="str">
        <f>IF(Таблица2[[#This Row],[Нас.пункт, микрорайон]]="Искателей","Искателей","")</f>
        <v/>
      </c>
      <c r="U7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7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7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24</v>
      </c>
      <c r="X7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7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79" s="5" t="s">
        <v>2968</v>
      </c>
      <c r="AA79" s="5">
        <v>1</v>
      </c>
      <c r="AB79" s="1" t="s">
        <v>3164</v>
      </c>
      <c r="AC7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7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79" s="1">
        <v>2</v>
      </c>
      <c r="AF79" s="1">
        <v>202</v>
      </c>
      <c r="AG79" s="1" t="s">
        <v>1352</v>
      </c>
      <c r="AH79" s="7">
        <v>642908.56999999995</v>
      </c>
      <c r="AI79" s="7">
        <f>Таблица2[[#This Row],[Действующая КС]]/Таблица2[[#This Row],[Площадь помещения]]</f>
        <v>7289.2128117913826</v>
      </c>
      <c r="AJ79" s="43">
        <f>VLOOKUP(Таблица2[[#This Row],[Уточнённый кадастровый номер родительского объекта - здания]],Таблица1[[Кадастровый номер здания]:[УПКС]],33,0)</f>
        <v>19077.7893</v>
      </c>
      <c r="AK79" s="47">
        <f>ROUND(Таблица2[[#This Row],[УПКС родительского объекта]]*Таблица2[[#This Row],[Площадь помещения]],2)</f>
        <v>1682661.02</v>
      </c>
      <c r="AL79" s="14">
        <f>Таблица2[[#This Row],[Кадастровая стоимость, руб]]/Таблица2[[#This Row],[Действующая КС]]</f>
        <v>2.6172633225281166</v>
      </c>
      <c r="AM79" s="13" t="s">
        <v>3996</v>
      </c>
      <c r="AN79" s="13" t="s">
        <v>3997</v>
      </c>
      <c r="AO79" s="13" t="s">
        <v>3999</v>
      </c>
      <c r="AP79" s="12" t="s">
        <v>3985</v>
      </c>
      <c r="AQ79" s="12" t="s">
        <v>3986</v>
      </c>
      <c r="AR79" s="46" t="s">
        <v>4015</v>
      </c>
    </row>
    <row r="80" spans="1:44" x14ac:dyDescent="0.25">
      <c r="A80" s="1" t="s">
        <v>3250</v>
      </c>
      <c r="B80" s="1" t="s">
        <v>2966</v>
      </c>
      <c r="C80" s="1" t="s">
        <v>1151</v>
      </c>
      <c r="D8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0" s="1"/>
      <c r="H8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80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80" s="5" t="s">
        <v>3988</v>
      </c>
      <c r="K80" s="5" t="s">
        <v>3989</v>
      </c>
      <c r="L80" s="5" t="s">
        <v>1005</v>
      </c>
      <c r="M80" s="5">
        <v>205001000000</v>
      </c>
      <c r="N80" s="5" t="s">
        <v>2966</v>
      </c>
      <c r="O80" s="1">
        <v>55.1</v>
      </c>
      <c r="P80" s="6">
        <v>1</v>
      </c>
      <c r="Q80" s="6" t="s">
        <v>3898</v>
      </c>
      <c r="R80" s="1" t="s">
        <v>3251</v>
      </c>
      <c r="S8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0" s="1" t="str">
        <f>IF(Таблица2[[#This Row],[Нас.пункт, микрорайон]]="Искателей","Искателей","")</f>
        <v/>
      </c>
      <c r="U8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8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25</v>
      </c>
      <c r="X8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0" s="5" t="s">
        <v>2968</v>
      </c>
      <c r="AA80" s="5">
        <v>1</v>
      </c>
      <c r="AB80" s="1"/>
      <c r="AC8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0" s="1">
        <v>2</v>
      </c>
      <c r="AF80" s="1">
        <v>201</v>
      </c>
      <c r="AG80" s="1" t="s">
        <v>1350</v>
      </c>
      <c r="AH80" s="7">
        <v>2530807.4700000002</v>
      </c>
      <c r="AI80" s="7">
        <f>Таблица2[[#This Row],[Действующая КС]]/Таблица2[[#This Row],[Площадь помещения]]</f>
        <v>45931.170054446462</v>
      </c>
      <c r="AJ80" s="43">
        <f>VLOOKUP(Таблица2[[#This Row],[Уточнённый кадастровый номер родительского объекта - здания]],Таблица1[[Кадастровый номер здания]:[УПКС]],33,0)</f>
        <v>15950.597</v>
      </c>
      <c r="AK80" s="47">
        <f>ROUND(Таблица2[[#This Row],[УПКС родительского объекта]]*Таблица2[[#This Row],[Площадь помещения]],2)</f>
        <v>878877.89</v>
      </c>
      <c r="AL80" s="14">
        <f>Таблица2[[#This Row],[Кадастровая стоимость, руб]]/Таблица2[[#This Row],[Действующая КС]]</f>
        <v>0.34727173063069866</v>
      </c>
      <c r="AM80" s="13" t="s">
        <v>3996</v>
      </c>
      <c r="AN80" s="13" t="s">
        <v>3997</v>
      </c>
      <c r="AO80" s="13" t="s">
        <v>3999</v>
      </c>
      <c r="AP80" s="12" t="s">
        <v>3985</v>
      </c>
      <c r="AQ80" s="12" t="s">
        <v>3986</v>
      </c>
      <c r="AR80" s="46" t="s">
        <v>4015</v>
      </c>
    </row>
    <row r="81" spans="1:44" x14ac:dyDescent="0.25">
      <c r="A81" s="1" t="s">
        <v>3252</v>
      </c>
      <c r="B81" s="1" t="s">
        <v>2966</v>
      </c>
      <c r="C81" s="1" t="s">
        <v>755</v>
      </c>
      <c r="D8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1" s="1"/>
      <c r="H8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81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81" s="5" t="s">
        <v>3988</v>
      </c>
      <c r="K81" s="5" t="s">
        <v>3989</v>
      </c>
      <c r="L81" s="5" t="s">
        <v>1005</v>
      </c>
      <c r="M81" s="5">
        <v>205001000000</v>
      </c>
      <c r="N81" s="5" t="s">
        <v>2966</v>
      </c>
      <c r="O81" s="1">
        <v>73.099999999999994</v>
      </c>
      <c r="P81" s="6">
        <v>1</v>
      </c>
      <c r="Q81" s="6" t="s">
        <v>3898</v>
      </c>
      <c r="R81" s="1" t="s">
        <v>3253</v>
      </c>
      <c r="S8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1" s="1" t="str">
        <f>IF(Таблица2[[#This Row],[Нас.пункт, микрорайон]]="Искателей","Искателей","")</f>
        <v/>
      </c>
      <c r="U8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8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8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1" s="5" t="s">
        <v>2968</v>
      </c>
      <c r="AA81" s="5">
        <v>1</v>
      </c>
      <c r="AB81" s="1" t="s">
        <v>3164</v>
      </c>
      <c r="AC8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1" s="1">
        <v>2</v>
      </c>
      <c r="AF81" s="1">
        <v>202</v>
      </c>
      <c r="AG81" s="1" t="s">
        <v>1352</v>
      </c>
      <c r="AH81" s="7">
        <v>532841.44999999995</v>
      </c>
      <c r="AI81" s="7">
        <f>Таблица2[[#This Row],[Действующая КС]]/Таблица2[[#This Row],[Площадь помещения]]</f>
        <v>7289.2127222982217</v>
      </c>
      <c r="AJ81" s="43">
        <f>VLOOKUP(Таблица2[[#This Row],[Уточнённый кадастровый номер родительского объекта - здания]],Таблица1[[Кадастровый номер здания]:[УПКС]],33,0)</f>
        <v>19539.8361</v>
      </c>
      <c r="AK81" s="47">
        <f>ROUND(Таблица2[[#This Row],[УПКС родительского объекта]]*Таблица2[[#This Row],[Площадь помещения]],2)</f>
        <v>1428362.02</v>
      </c>
      <c r="AL81" s="14">
        <f>Таблица2[[#This Row],[Кадастровая стоимость, руб]]/Таблица2[[#This Row],[Действующая КС]]</f>
        <v>2.6806511017489352</v>
      </c>
      <c r="AM81" s="13" t="s">
        <v>3996</v>
      </c>
      <c r="AN81" s="13" t="s">
        <v>3997</v>
      </c>
      <c r="AO81" s="13" t="s">
        <v>3999</v>
      </c>
      <c r="AP81" s="12" t="s">
        <v>3985</v>
      </c>
      <c r="AQ81" s="12" t="s">
        <v>3986</v>
      </c>
      <c r="AR81" s="46" t="s">
        <v>4015</v>
      </c>
    </row>
    <row r="82" spans="1:44" x14ac:dyDescent="0.25">
      <c r="A82" s="1" t="s">
        <v>3254</v>
      </c>
      <c r="B82" s="1" t="s">
        <v>2999</v>
      </c>
      <c r="C82" s="1" t="s">
        <v>326</v>
      </c>
      <c r="D8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2" s="1"/>
      <c r="H8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82" s="5">
        <f>VLOOKUP(Таблица2[[#This Row],[Уточнённый кадастровый номер родительского объекта - здания]],Таблица1[[Кадастровый номер здания]:[№ корп]],14,0)</f>
        <v>2015</v>
      </c>
      <c r="J82" s="5" t="s">
        <v>3988</v>
      </c>
      <c r="K82" s="5" t="s">
        <v>3989</v>
      </c>
      <c r="L82" s="5" t="s">
        <v>1005</v>
      </c>
      <c r="M82" s="5">
        <v>205001000000</v>
      </c>
      <c r="N82" s="5" t="s">
        <v>2966</v>
      </c>
      <c r="O82" s="1">
        <v>36.299999999999997</v>
      </c>
      <c r="P82" s="6">
        <v>1</v>
      </c>
      <c r="Q82" s="6" t="s">
        <v>3898</v>
      </c>
      <c r="R82" s="1" t="s">
        <v>3255</v>
      </c>
      <c r="S8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2" s="1" t="str">
        <f>IF(Таблица2[[#This Row],[Нас.пункт, микрорайон]]="Искателей","Искателей","")</f>
        <v/>
      </c>
      <c r="U8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8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8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2" s="5" t="s">
        <v>2968</v>
      </c>
      <c r="AA82" s="5">
        <v>1</v>
      </c>
      <c r="AB82" s="1"/>
      <c r="AC8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2" s="1">
        <v>2</v>
      </c>
      <c r="AF82" s="1">
        <v>201</v>
      </c>
      <c r="AG82" s="1" t="s">
        <v>1350</v>
      </c>
      <c r="AH82" s="7">
        <v>304075.34999999998</v>
      </c>
      <c r="AI82" s="7">
        <f>Таблица2[[#This Row],[Действующая КС]]/Таблица2[[#This Row],[Площадь помещения]]</f>
        <v>8376.7314049586785</v>
      </c>
      <c r="AJ82" s="43">
        <f>VLOOKUP(Таблица2[[#This Row],[Уточнённый кадастровый номер родительского объекта - здания]],Таблица1[[Кадастровый номер здания]:[УПКС]],33,0)</f>
        <v>35047.472500000003</v>
      </c>
      <c r="AK82" s="47">
        <f>ROUND(Таблица2[[#This Row],[УПКС родительского объекта]]*Таблица2[[#This Row],[Площадь помещения]],2)</f>
        <v>1272223.25</v>
      </c>
      <c r="AL82" s="14">
        <f>Таблица2[[#This Row],[Кадастровая стоимость, руб]]/Таблица2[[#This Row],[Действующая КС]]</f>
        <v>4.1839078702038828</v>
      </c>
      <c r="AM82" s="13" t="s">
        <v>3996</v>
      </c>
      <c r="AN82" s="13" t="s">
        <v>3997</v>
      </c>
      <c r="AO82" s="13" t="s">
        <v>3999</v>
      </c>
      <c r="AP82" s="12" t="s">
        <v>3985</v>
      </c>
      <c r="AQ82" s="12" t="s">
        <v>3986</v>
      </c>
      <c r="AR82" s="46" t="s">
        <v>4015</v>
      </c>
    </row>
    <row r="83" spans="1:44" x14ac:dyDescent="0.25">
      <c r="A83" s="1" t="s">
        <v>3256</v>
      </c>
      <c r="B83" s="1" t="s">
        <v>2966</v>
      </c>
      <c r="C83" s="1" t="s">
        <v>546</v>
      </c>
      <c r="D8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3" s="1"/>
      <c r="H8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83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83" s="5" t="s">
        <v>3988</v>
      </c>
      <c r="K83" s="5" t="s">
        <v>3989</v>
      </c>
      <c r="L83" s="5" t="s">
        <v>1005</v>
      </c>
      <c r="M83" s="5">
        <v>205001000000</v>
      </c>
      <c r="N83" s="5" t="s">
        <v>2966</v>
      </c>
      <c r="O83" s="1">
        <v>43.1</v>
      </c>
      <c r="P83" s="6">
        <v>1</v>
      </c>
      <c r="Q83" s="6" t="s">
        <v>3898</v>
      </c>
      <c r="R83" s="1" t="s">
        <v>3257</v>
      </c>
      <c r="S8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3" s="1" t="str">
        <f>IF(Таблица2[[#This Row],[Нас.пункт, микрорайон]]="Искателей","Искателей","")</f>
        <v/>
      </c>
      <c r="U8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8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8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3" s="5" t="s">
        <v>2968</v>
      </c>
      <c r="AA83" s="5">
        <v>1</v>
      </c>
      <c r="AB83" s="1" t="s">
        <v>3164</v>
      </c>
      <c r="AC8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3" s="1">
        <v>2</v>
      </c>
      <c r="AF83" s="1">
        <v>202</v>
      </c>
      <c r="AG83" s="1" t="s">
        <v>1352</v>
      </c>
      <c r="AH83" s="7">
        <v>361037.12</v>
      </c>
      <c r="AI83" s="7">
        <f>Таблица2[[#This Row],[Действующая КС]]/Таблица2[[#This Row],[Площадь помещения]]</f>
        <v>8376.7313225058006</v>
      </c>
      <c r="AJ83" s="43">
        <f>VLOOKUP(Таблица2[[#This Row],[Уточнённый кадастровый номер родительского объекта - здания]],Таблица1[[Кадастровый номер здания]:[УПКС]],33,0)</f>
        <v>19965.699400000001</v>
      </c>
      <c r="AK83" s="47">
        <f>ROUND(Таблица2[[#This Row],[УПКС родительского объекта]]*Таблица2[[#This Row],[Площадь помещения]],2)</f>
        <v>860521.64</v>
      </c>
      <c r="AL83" s="14">
        <f>Таблица2[[#This Row],[Кадастровая стоимость, руб]]/Таблица2[[#This Row],[Действующая КС]]</f>
        <v>2.3834713726943093</v>
      </c>
      <c r="AM83" s="13" t="s">
        <v>3996</v>
      </c>
      <c r="AN83" s="13" t="s">
        <v>3997</v>
      </c>
      <c r="AO83" s="13" t="s">
        <v>3999</v>
      </c>
      <c r="AP83" s="12" t="s">
        <v>3985</v>
      </c>
      <c r="AQ83" s="12" t="s">
        <v>3986</v>
      </c>
      <c r="AR83" s="46" t="s">
        <v>4015</v>
      </c>
    </row>
    <row r="84" spans="1:44" x14ac:dyDescent="0.25">
      <c r="A84" s="1" t="s">
        <v>3258</v>
      </c>
      <c r="B84" s="1" t="s">
        <v>2966</v>
      </c>
      <c r="C84" s="1" t="s">
        <v>306</v>
      </c>
      <c r="D8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4" s="1"/>
      <c r="H8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Шлакобетонные</v>
      </c>
      <c r="I84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84" s="5" t="s">
        <v>3988</v>
      </c>
      <c r="K84" s="5" t="s">
        <v>3989</v>
      </c>
      <c r="L84" s="5" t="s">
        <v>1005</v>
      </c>
      <c r="M84" s="5">
        <v>205001000000</v>
      </c>
      <c r="N84" s="5" t="s">
        <v>2966</v>
      </c>
      <c r="O84" s="1">
        <v>174.7</v>
      </c>
      <c r="P84" s="6" t="s">
        <v>3013</v>
      </c>
      <c r="Q84" s="6" t="s">
        <v>3899</v>
      </c>
      <c r="R84" s="1" t="s">
        <v>3259</v>
      </c>
      <c r="S8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4" s="1" t="str">
        <f>IF(Таблица2[[#This Row],[Нас.пункт, микрорайон]]="Искателей","Искателей","")</f>
        <v/>
      </c>
      <c r="U8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Печорская</v>
      </c>
      <c r="W8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8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4" s="5" t="s">
        <v>2968</v>
      </c>
      <c r="AA84" s="5">
        <v>1</v>
      </c>
      <c r="AB84" s="1" t="s">
        <v>3164</v>
      </c>
      <c r="AC8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4" s="1">
        <v>2</v>
      </c>
      <c r="AF84" s="1">
        <v>202</v>
      </c>
      <c r="AG84" s="1" t="s">
        <v>1352</v>
      </c>
      <c r="AH84" s="7">
        <v>7551490.9900000002</v>
      </c>
      <c r="AI84" s="7">
        <f>Таблица2[[#This Row],[Действующая КС]]/Таблица2[[#This Row],[Площадь помещения]]</f>
        <v>43225.477904979969</v>
      </c>
      <c r="AJ84" s="43">
        <f>VLOOKUP(Таблица2[[#This Row],[Уточнённый кадастровый номер родительского объекта - здания]],Таблица1[[Кадастровый номер здания]:[УПКС]],33,0)</f>
        <v>31792.108100000001</v>
      </c>
      <c r="AK84" s="47">
        <f>ROUND(Таблица2[[#This Row],[УПКС родительского объекта]]*Таблица2[[#This Row],[Площадь помещения]],2)</f>
        <v>5554081.29</v>
      </c>
      <c r="AL84" s="14">
        <f>Таблица2[[#This Row],[Кадастровая стоимость, руб]]/Таблица2[[#This Row],[Действующая КС]]</f>
        <v>0.7354946589163579</v>
      </c>
      <c r="AM84" s="13" t="s">
        <v>3996</v>
      </c>
      <c r="AN84" s="13" t="s">
        <v>3997</v>
      </c>
      <c r="AO84" s="13" t="s">
        <v>3999</v>
      </c>
      <c r="AP84" s="12" t="s">
        <v>3985</v>
      </c>
      <c r="AQ84" s="12" t="s">
        <v>3986</v>
      </c>
      <c r="AR84" s="46" t="s">
        <v>4015</v>
      </c>
    </row>
    <row r="85" spans="1:44" x14ac:dyDescent="0.25">
      <c r="A85" s="1" t="s">
        <v>3260</v>
      </c>
      <c r="B85" s="1" t="s">
        <v>2999</v>
      </c>
      <c r="C85" s="1" t="s">
        <v>1106</v>
      </c>
      <c r="D8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5" s="1"/>
      <c r="H8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85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85" s="5" t="s">
        <v>3988</v>
      </c>
      <c r="K85" s="5" t="s">
        <v>3989</v>
      </c>
      <c r="L85" s="5" t="s">
        <v>1005</v>
      </c>
      <c r="M85" s="5">
        <v>205001000000</v>
      </c>
      <c r="N85" s="5" t="s">
        <v>2966</v>
      </c>
      <c r="O85" s="1">
        <v>35.6</v>
      </c>
      <c r="P85" s="6">
        <v>1</v>
      </c>
      <c r="Q85" s="6" t="s">
        <v>3899</v>
      </c>
      <c r="R85" s="1" t="s">
        <v>3261</v>
      </c>
      <c r="S8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5" s="1" t="str">
        <f>IF(Таблица2[[#This Row],[Нас.пункт, микрорайон]]="Искателей","Искателей","")</f>
        <v/>
      </c>
      <c r="U8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Печорская</v>
      </c>
      <c r="W8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8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5" s="5" t="s">
        <v>2968</v>
      </c>
      <c r="AA85" s="5">
        <v>1</v>
      </c>
      <c r="AB85" s="1" t="s">
        <v>3164</v>
      </c>
      <c r="AC8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5" s="1">
        <v>2</v>
      </c>
      <c r="AF85" s="1">
        <v>202</v>
      </c>
      <c r="AG85" s="1" t="s">
        <v>1352</v>
      </c>
      <c r="AH85" s="7">
        <v>1812660.51</v>
      </c>
      <c r="AI85" s="7">
        <f>Таблица2[[#This Row],[Действующая КС]]/Таблица2[[#This Row],[Площадь помещения]]</f>
        <v>50917.430056179772</v>
      </c>
      <c r="AJ85" s="43">
        <f>VLOOKUP(Таблица2[[#This Row],[Уточнённый кадастровый номер родительского объекта - здания]],Таблица1[[Кадастровый номер здания]:[УПКС]],33,0)</f>
        <v>21480.968000000001</v>
      </c>
      <c r="AK85" s="47">
        <f>ROUND(Таблица2[[#This Row],[УПКС родительского объекта]]*Таблица2[[#This Row],[Площадь помещения]],2)</f>
        <v>764722.46</v>
      </c>
      <c r="AL85" s="14">
        <f>Таблица2[[#This Row],[Кадастровая стоимость, руб]]/Таблица2[[#This Row],[Действующая КС]]</f>
        <v>0.42187847960564878</v>
      </c>
      <c r="AM85" s="13" t="s">
        <v>3996</v>
      </c>
      <c r="AN85" s="13" t="s">
        <v>3997</v>
      </c>
      <c r="AO85" s="13" t="s">
        <v>3999</v>
      </c>
      <c r="AP85" s="12" t="s">
        <v>3985</v>
      </c>
      <c r="AQ85" s="12" t="s">
        <v>3986</v>
      </c>
      <c r="AR85" s="46" t="s">
        <v>4015</v>
      </c>
    </row>
    <row r="86" spans="1:44" x14ac:dyDescent="0.25">
      <c r="A86" s="1" t="s">
        <v>3262</v>
      </c>
      <c r="B86" s="1" t="s">
        <v>2966</v>
      </c>
      <c r="C86" s="1" t="s">
        <v>772</v>
      </c>
      <c r="D8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6" s="1"/>
      <c r="H8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86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86" s="5" t="s">
        <v>3988</v>
      </c>
      <c r="K86" s="5" t="s">
        <v>3989</v>
      </c>
      <c r="L86" s="5" t="s">
        <v>1005</v>
      </c>
      <c r="M86" s="5">
        <v>205001000000</v>
      </c>
      <c r="N86" s="5" t="s">
        <v>2966</v>
      </c>
      <c r="O86" s="1">
        <v>75.099999999999994</v>
      </c>
      <c r="P86" s="6">
        <v>1</v>
      </c>
      <c r="Q86" s="6" t="s">
        <v>3899</v>
      </c>
      <c r="R86" s="1" t="s">
        <v>3263</v>
      </c>
      <c r="S8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6" s="1" t="str">
        <f>IF(Таблица2[[#This Row],[Нас.пункт, микрорайон]]="Искателей","Искателей","")</f>
        <v/>
      </c>
      <c r="U8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Печорская</v>
      </c>
      <c r="W8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8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6" s="5" t="s">
        <v>2968</v>
      </c>
      <c r="AA86" s="5">
        <v>1</v>
      </c>
      <c r="AB86" s="1" t="s">
        <v>3164</v>
      </c>
      <c r="AC8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6" s="1">
        <v>2</v>
      </c>
      <c r="AF86" s="1">
        <v>202</v>
      </c>
      <c r="AG86" s="1" t="s">
        <v>1352</v>
      </c>
      <c r="AH86" s="7">
        <v>3185005.27</v>
      </c>
      <c r="AI86" s="7">
        <f>Таблица2[[#This Row],[Действующая КС]]/Таблица2[[#This Row],[Площадь помещения]]</f>
        <v>42410.19001331558</v>
      </c>
      <c r="AJ86" s="43">
        <f>VLOOKUP(Таблица2[[#This Row],[Уточнённый кадастровый номер родительского объекта - здания]],Таблица1[[Кадастровый номер здания]:[УПКС]],33,0)</f>
        <v>19413.997200000002</v>
      </c>
      <c r="AK86" s="47">
        <f>ROUND(Таблица2[[#This Row],[УПКС родительского объекта]]*Таблица2[[#This Row],[Площадь помещения]],2)</f>
        <v>1457991.19</v>
      </c>
      <c r="AL86" s="14">
        <f>Таблица2[[#This Row],[Кадастровая стоимость, руб]]/Таблица2[[#This Row],[Действующая КС]]</f>
        <v>0.45776727710092607</v>
      </c>
      <c r="AM86" s="13" t="s">
        <v>3996</v>
      </c>
      <c r="AN86" s="13" t="s">
        <v>3997</v>
      </c>
      <c r="AO86" s="13" t="s">
        <v>3999</v>
      </c>
      <c r="AP86" s="12" t="s">
        <v>3985</v>
      </c>
      <c r="AQ86" s="12" t="s">
        <v>3986</v>
      </c>
      <c r="AR86" s="46" t="s">
        <v>4015</v>
      </c>
    </row>
    <row r="87" spans="1:44" x14ac:dyDescent="0.25">
      <c r="A87" s="1" t="s">
        <v>3264</v>
      </c>
      <c r="B87" s="1" t="s">
        <v>2966</v>
      </c>
      <c r="C87" s="1" t="s">
        <v>737</v>
      </c>
      <c r="D8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7" s="1"/>
      <c r="H8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87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87" s="5" t="s">
        <v>3988</v>
      </c>
      <c r="K87" s="5" t="s">
        <v>3989</v>
      </c>
      <c r="L87" s="5" t="s">
        <v>1005</v>
      </c>
      <c r="M87" s="5">
        <v>205001000000</v>
      </c>
      <c r="N87" s="5" t="s">
        <v>2966</v>
      </c>
      <c r="O87" s="1">
        <v>69.900000000000006</v>
      </c>
      <c r="P87" s="6">
        <v>1</v>
      </c>
      <c r="Q87" s="6" t="s">
        <v>3899</v>
      </c>
      <c r="R87" s="1" t="s">
        <v>3265</v>
      </c>
      <c r="S8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7" s="1" t="str">
        <f>IF(Таблица2[[#This Row],[Нас.пункт, микрорайон]]="Искателей","Искателей","")</f>
        <v/>
      </c>
      <c r="U8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Печорская</v>
      </c>
      <c r="W8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</v>
      </c>
      <c r="X8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7" s="5" t="s">
        <v>2968</v>
      </c>
      <c r="AA87" s="5">
        <v>1</v>
      </c>
      <c r="AB87" s="1" t="s">
        <v>3164</v>
      </c>
      <c r="AC8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7" s="1">
        <v>2</v>
      </c>
      <c r="AF87" s="1">
        <v>202</v>
      </c>
      <c r="AG87" s="1" t="s">
        <v>1352</v>
      </c>
      <c r="AH87" s="7">
        <v>509515.97</v>
      </c>
      <c r="AI87" s="7">
        <f>Таблица2[[#This Row],[Действующая КС]]/Таблица2[[#This Row],[Площадь помещения]]</f>
        <v>7289.2127324749636</v>
      </c>
      <c r="AJ87" s="43">
        <f>VLOOKUP(Таблица2[[#This Row],[Уточнённый кадастровый номер родительского объекта - здания]],Таблица1[[Кадастровый номер здания]:[УПКС]],33,0)</f>
        <v>19175.324000000001</v>
      </c>
      <c r="AK87" s="47">
        <f>ROUND(Таблица2[[#This Row],[УПКС родительского объекта]]*Таблица2[[#This Row],[Площадь помещения]],2)</f>
        <v>1340355.1499999999</v>
      </c>
      <c r="AL87" s="14">
        <f>Таблица2[[#This Row],[Кадастровая стоимость, руб]]/Таблица2[[#This Row],[Действующая КС]]</f>
        <v>2.6306440404605964</v>
      </c>
      <c r="AM87" s="13" t="s">
        <v>3996</v>
      </c>
      <c r="AN87" s="13" t="s">
        <v>3997</v>
      </c>
      <c r="AO87" s="13" t="s">
        <v>3999</v>
      </c>
      <c r="AP87" s="12" t="s">
        <v>3985</v>
      </c>
      <c r="AQ87" s="12" t="s">
        <v>3986</v>
      </c>
      <c r="AR87" s="46" t="s">
        <v>4015</v>
      </c>
    </row>
    <row r="88" spans="1:44" x14ac:dyDescent="0.25">
      <c r="A88" s="1" t="s">
        <v>3266</v>
      </c>
      <c r="B88" s="1" t="s">
        <v>2966</v>
      </c>
      <c r="C88" s="1" t="s">
        <v>614</v>
      </c>
      <c r="D8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8" s="1"/>
      <c r="H8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88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88" s="5" t="s">
        <v>3988</v>
      </c>
      <c r="K88" s="5" t="s">
        <v>3989</v>
      </c>
      <c r="L88" s="5" t="s">
        <v>1005</v>
      </c>
      <c r="M88" s="5">
        <v>205001000000</v>
      </c>
      <c r="N88" s="5" t="s">
        <v>2966</v>
      </c>
      <c r="O88" s="1">
        <v>53.5</v>
      </c>
      <c r="P88" s="6">
        <v>1</v>
      </c>
      <c r="Q88" s="6" t="s">
        <v>3926</v>
      </c>
      <c r="R88" s="1" t="s">
        <v>3267</v>
      </c>
      <c r="S8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8" s="1" t="str">
        <f>IF(Таблица2[[#This Row],[Нас.пункт, микрорайон]]="Искателей","Искателей","")</f>
        <v/>
      </c>
      <c r="U8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Южная</v>
      </c>
      <c r="W8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</v>
      </c>
      <c r="X8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8" s="5" t="s">
        <v>2968</v>
      </c>
      <c r="AA88" s="5">
        <v>1</v>
      </c>
      <c r="AB88" s="1" t="s">
        <v>3164</v>
      </c>
      <c r="AC8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8" s="1">
        <v>2</v>
      </c>
      <c r="AF88" s="1">
        <v>202</v>
      </c>
      <c r="AG88" s="1" t="s">
        <v>1352</v>
      </c>
      <c r="AH88" s="7">
        <v>448155.12</v>
      </c>
      <c r="AI88" s="7">
        <f>Таблица2[[#This Row],[Действующая КС]]/Таблица2[[#This Row],[Площадь помещения]]</f>
        <v>8376.7312149532718</v>
      </c>
      <c r="AJ88" s="43">
        <f>VLOOKUP(Таблица2[[#This Row],[Уточнённый кадастровый номер родительского объекта - здания]],Таблица1[[Кадастровый номер здания]:[УПКС]],33,0)</f>
        <v>20675.063600000001</v>
      </c>
      <c r="AK88" s="47">
        <f>ROUND(Таблица2[[#This Row],[УПКС родительского объекта]]*Таблица2[[#This Row],[Площадь помещения]],2)</f>
        <v>1106115.8999999999</v>
      </c>
      <c r="AL88" s="14">
        <f>Таблица2[[#This Row],[Кадастровая стоимость, руб]]/Таблица2[[#This Row],[Действующая КС]]</f>
        <v>2.468154106997595</v>
      </c>
      <c r="AM88" s="13" t="s">
        <v>3996</v>
      </c>
      <c r="AN88" s="13" t="s">
        <v>3997</v>
      </c>
      <c r="AO88" s="13" t="s">
        <v>3999</v>
      </c>
      <c r="AP88" s="12" t="s">
        <v>3985</v>
      </c>
      <c r="AQ88" s="12" t="s">
        <v>3986</v>
      </c>
      <c r="AR88" s="46" t="s">
        <v>4015</v>
      </c>
    </row>
    <row r="89" spans="1:44" x14ac:dyDescent="0.25">
      <c r="A89" s="1" t="s">
        <v>3268</v>
      </c>
      <c r="B89" s="1" t="s">
        <v>2966</v>
      </c>
      <c r="C89" s="1" t="s">
        <v>585</v>
      </c>
      <c r="D8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83:00:050012</v>
      </c>
      <c r="E8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8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89" s="1"/>
      <c r="H8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89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89" s="5" t="s">
        <v>3988</v>
      </c>
      <c r="K89" s="5" t="s">
        <v>3989</v>
      </c>
      <c r="L89" s="5" t="s">
        <v>1005</v>
      </c>
      <c r="M89" s="5">
        <v>205001000000</v>
      </c>
      <c r="N89" s="5" t="s">
        <v>2966</v>
      </c>
      <c r="O89" s="1">
        <v>50.2</v>
      </c>
      <c r="P89" s="6">
        <v>1</v>
      </c>
      <c r="Q89" s="6" t="s">
        <v>3926</v>
      </c>
      <c r="R89" s="1" t="s">
        <v>3269</v>
      </c>
      <c r="S8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89" s="1" t="str">
        <f>IF(Таблица2[[#This Row],[Нас.пункт, микрорайон]]="Искателей","Искателей","")</f>
        <v/>
      </c>
      <c r="U8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8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Южная</v>
      </c>
      <c r="W8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8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8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89" s="5" t="s">
        <v>2968</v>
      </c>
      <c r="AA89" s="5">
        <v>1</v>
      </c>
      <c r="AB89" s="1" t="s">
        <v>3164</v>
      </c>
      <c r="AC8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8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89" s="1">
        <v>2</v>
      </c>
      <c r="AF89" s="1">
        <v>202</v>
      </c>
      <c r="AG89" s="1" t="s">
        <v>1352</v>
      </c>
      <c r="AH89" s="7">
        <v>420511.91</v>
      </c>
      <c r="AI89" s="7">
        <f>Таблица2[[#This Row],[Действующая КС]]/Таблица2[[#This Row],[Площадь помещения]]</f>
        <v>8376.7312749003977</v>
      </c>
      <c r="AJ89" s="43">
        <f>VLOOKUP(Таблица2[[#This Row],[Уточнённый кадастровый номер родительского объекта - здания]],Таблица1[[Кадастровый номер здания]:[УПКС]],33,0)</f>
        <v>20248.2058</v>
      </c>
      <c r="AK89" s="47">
        <f>ROUND(Таблица2[[#This Row],[УПКС родительского объекта]]*Таблица2[[#This Row],[Площадь помещения]],2)</f>
        <v>1016459.93</v>
      </c>
      <c r="AL89" s="14">
        <f>Таблица2[[#This Row],[Кадастровая стоимость, руб]]/Таблица2[[#This Row],[Действующая КС]]</f>
        <v>2.4171965307712688</v>
      </c>
      <c r="AM89" s="13" t="s">
        <v>3996</v>
      </c>
      <c r="AN89" s="13" t="s">
        <v>3997</v>
      </c>
      <c r="AO89" s="13" t="s">
        <v>3999</v>
      </c>
      <c r="AP89" s="12" t="s">
        <v>3985</v>
      </c>
      <c r="AQ89" s="12" t="s">
        <v>3986</v>
      </c>
      <c r="AR89" s="46" t="s">
        <v>4015</v>
      </c>
    </row>
    <row r="90" spans="1:44" x14ac:dyDescent="0.25">
      <c r="A90" s="1" t="s">
        <v>3270</v>
      </c>
      <c r="B90" s="1" t="s">
        <v>2966</v>
      </c>
      <c r="C90" s="1" t="s">
        <v>443</v>
      </c>
      <c r="D9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83:00:050014</v>
      </c>
      <c r="E9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9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90" s="1"/>
      <c r="H9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90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90" s="5" t="s">
        <v>3988</v>
      </c>
      <c r="K90" s="5" t="s">
        <v>3989</v>
      </c>
      <c r="L90" s="5" t="s">
        <v>1005</v>
      </c>
      <c r="M90" s="5">
        <v>205001000000</v>
      </c>
      <c r="N90" s="5" t="s">
        <v>2966</v>
      </c>
      <c r="O90" s="1">
        <v>30.8</v>
      </c>
      <c r="P90" s="6">
        <v>1</v>
      </c>
      <c r="Q90" s="6" t="s">
        <v>3926</v>
      </c>
      <c r="R90" s="1" t="s">
        <v>3271</v>
      </c>
      <c r="S9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0" s="1" t="str">
        <f>IF(Таблица2[[#This Row],[Нас.пункт, микрорайон]]="Искателей","Искателей","")</f>
        <v/>
      </c>
      <c r="U9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9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Южная</v>
      </c>
      <c r="W9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44</v>
      </c>
      <c r="X9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0" s="5" t="s">
        <v>2968</v>
      </c>
      <c r="AA90" s="5">
        <v>1</v>
      </c>
      <c r="AB90" s="1"/>
      <c r="AC9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0" s="1">
        <v>2</v>
      </c>
      <c r="AF90" s="1">
        <v>202</v>
      </c>
      <c r="AG90" s="1" t="s">
        <v>1352</v>
      </c>
      <c r="AH90" s="7">
        <v>2055745.16</v>
      </c>
      <c r="AI90" s="7">
        <f>Таблица2[[#This Row],[Действующая КС]]/Таблица2[[#This Row],[Площадь помещения]]</f>
        <v>66744.972727272718</v>
      </c>
      <c r="AJ90" s="43">
        <f>VLOOKUP(Таблица2[[#This Row],[Уточнённый кадастровый номер родительского объекта - здания]],Таблица1[[Кадастровый номер здания]:[УПКС]],33,0)</f>
        <v>59381.885399999999</v>
      </c>
      <c r="AK90" s="47">
        <f>ROUND(Таблица2[[#This Row],[УПКС родительского объекта]]*Таблица2[[#This Row],[Площадь помещения]],2)</f>
        <v>1828962.07</v>
      </c>
      <c r="AL90" s="14">
        <f>Таблица2[[#This Row],[Кадастровая стоимость, руб]]/Таблица2[[#This Row],[Действующая КС]]</f>
        <v>0.88968326696680644</v>
      </c>
      <c r="AM90" s="13" t="s">
        <v>3996</v>
      </c>
      <c r="AN90" s="13" t="s">
        <v>3997</v>
      </c>
      <c r="AO90" s="13" t="s">
        <v>3999</v>
      </c>
      <c r="AP90" s="12" t="s">
        <v>3985</v>
      </c>
      <c r="AQ90" s="12" t="s">
        <v>3986</v>
      </c>
      <c r="AR90" s="46" t="s">
        <v>4015</v>
      </c>
    </row>
    <row r="91" spans="1:44" x14ac:dyDescent="0.25">
      <c r="A91" s="1" t="s">
        <v>3272</v>
      </c>
      <c r="B91" s="1" t="s">
        <v>2966</v>
      </c>
      <c r="C91" s="1" t="s">
        <v>128</v>
      </c>
      <c r="D9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83:00:050014</v>
      </c>
      <c r="E9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9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91" s="1"/>
      <c r="H9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91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91" s="5" t="s">
        <v>3988</v>
      </c>
      <c r="K91" s="5" t="s">
        <v>3989</v>
      </c>
      <c r="L91" s="5" t="s">
        <v>1005</v>
      </c>
      <c r="M91" s="5">
        <v>205001000000</v>
      </c>
      <c r="N91" s="5" t="s">
        <v>2966</v>
      </c>
      <c r="O91" s="1">
        <v>36.4</v>
      </c>
      <c r="P91" s="6">
        <v>1</v>
      </c>
      <c r="Q91" s="6" t="s">
        <v>3926</v>
      </c>
      <c r="R91" s="1" t="s">
        <v>3271</v>
      </c>
      <c r="S9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1" s="1" t="str">
        <f>IF(Таблица2[[#This Row],[Нас.пункт, микрорайон]]="Искателей","Искателей","")</f>
        <v/>
      </c>
      <c r="U9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9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Южная</v>
      </c>
      <c r="W9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44</v>
      </c>
      <c r="X9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1" s="5" t="s">
        <v>2968</v>
      </c>
      <c r="AA91" s="5">
        <v>1</v>
      </c>
      <c r="AB91" s="1"/>
      <c r="AC9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1" s="1">
        <v>2</v>
      </c>
      <c r="AF91" s="1">
        <v>202</v>
      </c>
      <c r="AG91" s="1" t="s">
        <v>1352</v>
      </c>
      <c r="AH91" s="7">
        <v>2213104.6</v>
      </c>
      <c r="AI91" s="7">
        <f>Таблица2[[#This Row],[Действующая КС]]/Таблица2[[#This Row],[Площадь помещения]]</f>
        <v>60799.576923076929</v>
      </c>
      <c r="AJ91" s="43">
        <f>VLOOKUP(Таблица2[[#This Row],[Уточнённый кадастровый номер родительского объекта - здания]],Таблица1[[Кадастровый номер здания]:[УПКС]],33,0)</f>
        <v>58834.773000000001</v>
      </c>
      <c r="AK91" s="47">
        <f>ROUND(Таблица2[[#This Row],[УПКС родительского объекта]]*Таблица2[[#This Row],[Площадь помещения]],2)</f>
        <v>2141585.7400000002</v>
      </c>
      <c r="AL91" s="14">
        <f>Таблица2[[#This Row],[Кадастровая стоимость, руб]]/Таблица2[[#This Row],[Действующая КС]]</f>
        <v>0.9676839223957151</v>
      </c>
      <c r="AM91" s="13" t="s">
        <v>3996</v>
      </c>
      <c r="AN91" s="13" t="s">
        <v>3997</v>
      </c>
      <c r="AO91" s="13" t="s">
        <v>3999</v>
      </c>
      <c r="AP91" s="12" t="s">
        <v>3985</v>
      </c>
      <c r="AQ91" s="12" t="s">
        <v>3986</v>
      </c>
      <c r="AR91" s="46" t="s">
        <v>4015</v>
      </c>
    </row>
    <row r="92" spans="1:44" x14ac:dyDescent="0.25">
      <c r="A92" s="1" t="s">
        <v>3273</v>
      </c>
      <c r="B92" s="1" t="s">
        <v>2966</v>
      </c>
      <c r="C92" s="1" t="s">
        <v>634</v>
      </c>
      <c r="D9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83:00:050015</v>
      </c>
      <c r="E9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9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92" s="1"/>
      <c r="H9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92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92" s="5" t="s">
        <v>3988</v>
      </c>
      <c r="K92" s="5" t="s">
        <v>3989</v>
      </c>
      <c r="L92" s="5" t="s">
        <v>1005</v>
      </c>
      <c r="M92" s="5">
        <v>205001000000</v>
      </c>
      <c r="N92" s="5" t="s">
        <v>2966</v>
      </c>
      <c r="O92" s="1">
        <v>56.3</v>
      </c>
      <c r="P92" s="6">
        <v>1</v>
      </c>
      <c r="Q92" s="6" t="s">
        <v>3898</v>
      </c>
      <c r="R92" s="1" t="s">
        <v>3274</v>
      </c>
      <c r="S9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2" s="1" t="str">
        <f>IF(Таблица2[[#This Row],[Нас.пункт, микрорайон]]="Искателей","Искателей","")</f>
        <v/>
      </c>
      <c r="U9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9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9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29</v>
      </c>
      <c r="X9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2" s="5" t="s">
        <v>2968</v>
      </c>
      <c r="AA92" s="5">
        <v>1</v>
      </c>
      <c r="AB92" s="1" t="s">
        <v>3164</v>
      </c>
      <c r="AC9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2" s="1">
        <v>2</v>
      </c>
      <c r="AF92" s="1">
        <v>202</v>
      </c>
      <c r="AG92" s="1" t="s">
        <v>1352</v>
      </c>
      <c r="AH92" s="7">
        <v>471704.23</v>
      </c>
      <c r="AI92" s="7">
        <f>Таблица2[[#This Row],[Действующая КС]]/Таблица2[[#This Row],[Площадь помещения]]</f>
        <v>8378.4055062166972</v>
      </c>
      <c r="AJ92" s="43">
        <f>VLOOKUP(Таблица2[[#This Row],[Уточнённый кадастровый номер родительского объекта - здания]],Таблица1[[Кадастровый номер здания]:[УПКС]],33,0)</f>
        <v>19941.296600000001</v>
      </c>
      <c r="AK92" s="47">
        <f>ROUND(Таблица2[[#This Row],[УПКС родительского объекта]]*Таблица2[[#This Row],[Площадь помещения]],2)</f>
        <v>1122695</v>
      </c>
      <c r="AL92" s="14">
        <f>Таблица2[[#This Row],[Кадастровая стоимость, руб]]/Таблица2[[#This Row],[Действующая КС]]</f>
        <v>2.3800825360417055</v>
      </c>
      <c r="AM92" s="13" t="s">
        <v>3996</v>
      </c>
      <c r="AN92" s="13" t="s">
        <v>3997</v>
      </c>
      <c r="AO92" s="13" t="s">
        <v>3999</v>
      </c>
      <c r="AP92" s="12" t="s">
        <v>3985</v>
      </c>
      <c r="AQ92" s="12" t="s">
        <v>3986</v>
      </c>
      <c r="AR92" s="46" t="s">
        <v>4015</v>
      </c>
    </row>
    <row r="93" spans="1:44" x14ac:dyDescent="0.25">
      <c r="A93" s="54" t="s">
        <v>4026</v>
      </c>
      <c r="B93" s="54" t="s">
        <v>4028</v>
      </c>
      <c r="C93" s="54" t="s">
        <v>4027</v>
      </c>
      <c r="D93" s="22">
        <f>VLOOKUP(Таблица2[[#This Row],[Уточнённый кадастровый номер родительского объекта - здания]],Таблица1[[Кадастровый номер здания]:[№ корп]],4,0)</f>
        <v>0</v>
      </c>
      <c r="E93" s="22">
        <f>VLOOKUP(Таблица2[[#This Row],[Уточнённый кадастровый номер родительского объекта - здания]],Таблица1[[Кадастровый номер здания]:[№ корп]],7,0)</f>
        <v>0</v>
      </c>
      <c r="F93" s="22">
        <f>VLOOKUP(Таблица2[[#This Row],[Уточнённый кадастровый номер родительского объекта - здания]],Таблица1[[Кадастровый номер здания]:[№ корп]],6,0)</f>
        <v>0</v>
      </c>
      <c r="G93" s="5"/>
      <c r="H93" s="22">
        <f>VLOOKUP(Таблица2[[#This Row],[Уточнённый кадастровый номер родительского объекта - здания]],Таблица1[[Кадастровый номер здания]:[№ корп]],13,0)</f>
        <v>0</v>
      </c>
      <c r="I93" s="22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93" s="5"/>
      <c r="K93" s="5"/>
      <c r="L93" s="5"/>
      <c r="M93" s="5"/>
      <c r="N93" s="5"/>
      <c r="O93" s="54">
        <v>109.8</v>
      </c>
      <c r="P93" s="55">
        <v>1</v>
      </c>
      <c r="Q93" s="6" t="s">
        <v>3898</v>
      </c>
      <c r="R93" s="57" t="s">
        <v>4029</v>
      </c>
      <c r="S93" s="22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3" s="22" t="str">
        <f>IF(Таблица2[[#This Row],[Нас.пункт, микрорайон]]="Искателей","Искателей","")</f>
        <v/>
      </c>
      <c r="U93" s="22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9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Лесной</v>
      </c>
      <c r="W9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27</v>
      </c>
      <c r="X9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3" s="58" t="s">
        <v>2968</v>
      </c>
      <c r="AA93" s="58">
        <v>2</v>
      </c>
      <c r="AB93" s="1"/>
      <c r="AC9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3" s="1">
        <v>2</v>
      </c>
      <c r="AF93" s="1">
        <v>202</v>
      </c>
      <c r="AG93" s="1" t="s">
        <v>1352</v>
      </c>
      <c r="AH93" s="59">
        <v>5289757.74</v>
      </c>
      <c r="AI93" s="7">
        <f>Таблица2[[#This Row],[Действующая КС]]/Таблица2[[#This Row],[Площадь помещения]]</f>
        <v>48176.3</v>
      </c>
      <c r="AJ93" s="43">
        <f>VLOOKUP(Таблица2[[#This Row],[Уточнённый кадастровый номер родительского объекта - здания]],Таблица1[[Кадастровый номер здания]:[УПКС]],33,0)</f>
        <v>16075.556200000001</v>
      </c>
      <c r="AK93" s="47">
        <f>ROUND(Таблица2[[#This Row],[УПКС родительского объекта]]*Таблица2[[#This Row],[Площадь помещения]],2)</f>
        <v>1765096.07</v>
      </c>
      <c r="AL93" s="14">
        <f>Таблица2[[#This Row],[Кадастровая стоимость, руб]]/Таблица2[[#This Row],[Действующая КС]]</f>
        <v>0.33368183511557187</v>
      </c>
      <c r="AM93" s="13" t="s">
        <v>3996</v>
      </c>
      <c r="AN93" s="13" t="s">
        <v>3997</v>
      </c>
      <c r="AO93" s="13" t="s">
        <v>3999</v>
      </c>
      <c r="AP93" s="12" t="s">
        <v>3985</v>
      </c>
      <c r="AQ93" s="12" t="s">
        <v>3986</v>
      </c>
      <c r="AR93" s="46" t="s">
        <v>4015</v>
      </c>
    </row>
    <row r="94" spans="1:44" x14ac:dyDescent="0.25">
      <c r="A94" s="1" t="s">
        <v>3275</v>
      </c>
      <c r="B94" s="1" t="s">
        <v>2966</v>
      </c>
      <c r="C94" s="1" t="s">
        <v>470</v>
      </c>
      <c r="D9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83:00:050016</v>
      </c>
      <c r="E9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9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94" s="1"/>
      <c r="H9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94" s="5">
        <f>VLOOKUP(Таблица2[[#This Row],[Уточнённый кадастровый номер родительского объекта - здания]],Таблица1[[Кадастровый номер здания]:[№ корп]],14,0)</f>
        <v>1929</v>
      </c>
      <c r="J94" s="5" t="s">
        <v>3988</v>
      </c>
      <c r="K94" s="5" t="s">
        <v>3989</v>
      </c>
      <c r="L94" s="5" t="s">
        <v>1005</v>
      </c>
      <c r="M94" s="5">
        <v>205001000000</v>
      </c>
      <c r="N94" s="5" t="s">
        <v>2966</v>
      </c>
      <c r="O94" s="1">
        <v>22</v>
      </c>
      <c r="P94" s="6">
        <v>1</v>
      </c>
      <c r="Q94" s="6" t="s">
        <v>3893</v>
      </c>
      <c r="R94" s="1" t="s">
        <v>3276</v>
      </c>
      <c r="S9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4" s="1" t="str">
        <f>IF(Таблица2[[#This Row],[Нас.пункт, микрорайон]]="Искателей","Искателей","")</f>
        <v/>
      </c>
      <c r="U9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01 Центр</v>
      </c>
      <c r="V9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Первомайская</v>
      </c>
      <c r="W9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15А</v>
      </c>
      <c r="X9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4" s="5" t="s">
        <v>2968</v>
      </c>
      <c r="AA94" s="5">
        <v>1</v>
      </c>
      <c r="AB94" s="1" t="s">
        <v>3164</v>
      </c>
      <c r="AC9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4" s="1">
        <v>2</v>
      </c>
      <c r="AF94" s="1">
        <v>202</v>
      </c>
      <c r="AG94" s="1" t="s">
        <v>1352</v>
      </c>
      <c r="AH94" s="7">
        <v>221145.71</v>
      </c>
      <c r="AI94" s="7">
        <f>Таблица2[[#This Row],[Действующая КС]]/Таблица2[[#This Row],[Площадь помещения]]</f>
        <v>10052.077727272726</v>
      </c>
      <c r="AJ94" s="43">
        <f>VLOOKUP(Таблица2[[#This Row],[Уточнённый кадастровый номер родительского объекта - здания]],Таблица1[[Кадастровый номер здания]:[УПКС]],33,0)</f>
        <v>18771.415499999999</v>
      </c>
      <c r="AK94" s="47">
        <f>ROUND(Таблица2[[#This Row],[УПКС родительского объекта]]*Таблица2[[#This Row],[Площадь помещения]],2)</f>
        <v>412971.14</v>
      </c>
      <c r="AL94" s="14">
        <f>Таблица2[[#This Row],[Кадастровая стоимость, руб]]/Таблица2[[#This Row],[Действующая КС]]</f>
        <v>1.8674164649180851</v>
      </c>
      <c r="AM94" s="13" t="s">
        <v>3996</v>
      </c>
      <c r="AN94" s="13" t="s">
        <v>3997</v>
      </c>
      <c r="AO94" s="13" t="s">
        <v>3999</v>
      </c>
      <c r="AP94" s="12" t="s">
        <v>3985</v>
      </c>
      <c r="AQ94" s="12" t="s">
        <v>3986</v>
      </c>
      <c r="AR94" s="46" t="s">
        <v>4015</v>
      </c>
    </row>
    <row r="95" spans="1:44" x14ac:dyDescent="0.25">
      <c r="A95" s="1" t="s">
        <v>3277</v>
      </c>
      <c r="B95" s="1" t="s">
        <v>2966</v>
      </c>
      <c r="C95" s="1" t="s">
        <v>503</v>
      </c>
      <c r="D9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83:00:050016</v>
      </c>
      <c r="E9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9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95" s="1"/>
      <c r="H9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95" s="5">
        <f>VLOOKUP(Таблица2[[#This Row],[Уточнённый кадастровый номер родительского объекта - здания]],Таблица1[[Кадастровый номер здания]:[№ корп]],14,0)</f>
        <v>1951</v>
      </c>
      <c r="J95" s="5" t="s">
        <v>3988</v>
      </c>
      <c r="K95" s="5" t="s">
        <v>3989</v>
      </c>
      <c r="L95" s="5" t="s">
        <v>1005</v>
      </c>
      <c r="M95" s="5">
        <v>205001000000</v>
      </c>
      <c r="N95" s="5" t="s">
        <v>2966</v>
      </c>
      <c r="O95" s="1">
        <v>35.4</v>
      </c>
      <c r="P95" s="6">
        <v>1</v>
      </c>
      <c r="Q95" s="6" t="s">
        <v>3952</v>
      </c>
      <c r="R95" s="1" t="s">
        <v>3278</v>
      </c>
      <c r="S9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5" s="1" t="str">
        <f>IF(Таблица2[[#This Row],[Нас.пункт, микрорайон]]="Искателей","Искателей","")</f>
        <v/>
      </c>
      <c r="U9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01 Центр</v>
      </c>
      <c r="V9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Победы</v>
      </c>
      <c r="W9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9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5" s="5" t="s">
        <v>2968</v>
      </c>
      <c r="AA95" s="5">
        <v>1</v>
      </c>
      <c r="AB95" s="1" t="s">
        <v>3164</v>
      </c>
      <c r="AC9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5" s="1">
        <v>2</v>
      </c>
      <c r="AF95" s="1">
        <v>202</v>
      </c>
      <c r="AG95" s="1" t="s">
        <v>1352</v>
      </c>
      <c r="AH95" s="7">
        <v>296536.28999999998</v>
      </c>
      <c r="AI95" s="7">
        <f>Таблица2[[#This Row],[Действующая КС]]/Таблица2[[#This Row],[Площадь помещения]]</f>
        <v>8376.7313559322029</v>
      </c>
      <c r="AJ95" s="43">
        <f>VLOOKUP(Таблица2[[#This Row],[Уточнённый кадастровый номер родительского объекта - здания]],Таблица1[[Кадастровый номер здания]:[УПКС]],33,0)</f>
        <v>19645.862000000001</v>
      </c>
      <c r="AK95" s="47">
        <f>ROUND(Таблица2[[#This Row],[УПКС родительского объекта]]*Таблица2[[#This Row],[Площадь помещения]],2)</f>
        <v>695463.51</v>
      </c>
      <c r="AL95" s="14">
        <f>Таблица2[[#This Row],[Кадастровая стоимость, руб]]/Таблица2[[#This Row],[Действующая КС]]</f>
        <v>2.3452897114211555</v>
      </c>
      <c r="AM95" s="13" t="s">
        <v>3996</v>
      </c>
      <c r="AN95" s="13" t="s">
        <v>3997</v>
      </c>
      <c r="AO95" s="13" t="s">
        <v>3999</v>
      </c>
      <c r="AP95" s="12" t="s">
        <v>3985</v>
      </c>
      <c r="AQ95" s="12" t="s">
        <v>3986</v>
      </c>
      <c r="AR95" s="46" t="s">
        <v>4015</v>
      </c>
    </row>
    <row r="96" spans="1:44" x14ac:dyDescent="0.25">
      <c r="A96" s="1" t="s">
        <v>3012</v>
      </c>
      <c r="B96" s="1" t="s">
        <v>2999</v>
      </c>
      <c r="C96" s="1" t="s">
        <v>112</v>
      </c>
      <c r="D9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83:00:050016</v>
      </c>
      <c r="E9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9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96" s="1"/>
      <c r="H9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96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96" s="5" t="s">
        <v>3988</v>
      </c>
      <c r="K96" s="5" t="s">
        <v>3989</v>
      </c>
      <c r="L96" s="5" t="s">
        <v>1005</v>
      </c>
      <c r="M96" s="5">
        <v>205001000000</v>
      </c>
      <c r="N96" s="5" t="s">
        <v>2966</v>
      </c>
      <c r="O96" s="1">
        <v>143.6</v>
      </c>
      <c r="P96" s="6" t="s">
        <v>3013</v>
      </c>
      <c r="Q96" s="6" t="s">
        <v>3900</v>
      </c>
      <c r="R96" s="1" t="s">
        <v>3014</v>
      </c>
      <c r="S9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6" s="1" t="str">
        <f>IF(Таблица2[[#This Row],[Нас.пункт, микрорайон]]="Искателей","Искателей","")</f>
        <v/>
      </c>
      <c r="U9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9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9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61А</v>
      </c>
      <c r="X9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6" s="5" t="s">
        <v>2968</v>
      </c>
      <c r="AA96" s="5">
        <v>1</v>
      </c>
      <c r="AB96" s="1"/>
      <c r="AC9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96" s="1">
        <v>2</v>
      </c>
      <c r="AF96" s="1">
        <v>201</v>
      </c>
      <c r="AG96" s="1" t="s">
        <v>1350</v>
      </c>
      <c r="AH96" s="7">
        <v>4899221.3</v>
      </c>
      <c r="AI96" s="7">
        <f>Таблица2[[#This Row],[Действующая КС]]/Таблица2[[#This Row],[Площадь помещения]]</f>
        <v>34117.139972144847</v>
      </c>
      <c r="AJ96" s="43">
        <f>VLOOKUP(Таблица2[[#This Row],[Уточнённый кадастровый номер родительского объекта - здания]],Таблица1[[Кадастровый номер здания]:[УПКС]],33,0)</f>
        <v>17671.892500000002</v>
      </c>
      <c r="AK96" s="47">
        <f>ROUND(Таблица2[[#This Row],[УПКС родительского объекта]]*Таблица2[[#This Row],[Площадь помещения]],2)</f>
        <v>2537683.7599999998</v>
      </c>
      <c r="AL96" s="14">
        <f>Таблица2[[#This Row],[Кадастровая стоимость, руб]]/Таблица2[[#This Row],[Действующая КС]]</f>
        <v>0.51797696095091683</v>
      </c>
      <c r="AM96" s="13" t="s">
        <v>3996</v>
      </c>
      <c r="AN96" s="13" t="s">
        <v>3997</v>
      </c>
      <c r="AO96" s="13" t="s">
        <v>3999</v>
      </c>
      <c r="AP96" s="12" t="s">
        <v>3985</v>
      </c>
      <c r="AQ96" s="12" t="s">
        <v>3986</v>
      </c>
      <c r="AR96" s="46" t="s">
        <v>4015</v>
      </c>
    </row>
    <row r="97" spans="1:44" x14ac:dyDescent="0.25">
      <c r="A97" s="1" t="s">
        <v>3015</v>
      </c>
      <c r="B97" s="1" t="s">
        <v>3002</v>
      </c>
      <c r="C97" s="1" t="s">
        <v>112</v>
      </c>
      <c r="D9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83:00:050016</v>
      </c>
      <c r="E9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9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97" s="1"/>
      <c r="H9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97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97" s="5" t="s">
        <v>3988</v>
      </c>
      <c r="K97" s="5" t="s">
        <v>3989</v>
      </c>
      <c r="L97" s="5" t="s">
        <v>1005</v>
      </c>
      <c r="M97" s="5">
        <v>205001000000</v>
      </c>
      <c r="N97" s="5" t="s">
        <v>2966</v>
      </c>
      <c r="O97" s="1">
        <v>141.9</v>
      </c>
      <c r="P97" s="6" t="s">
        <v>3013</v>
      </c>
      <c r="Q97" s="6" t="s">
        <v>3900</v>
      </c>
      <c r="R97" s="1" t="s">
        <v>3016</v>
      </c>
      <c r="S9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7" s="1" t="str">
        <f>IF(Таблица2[[#This Row],[Нас.пункт, микрорайон]]="Искателей","Искателей","")</f>
        <v/>
      </c>
      <c r="U9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9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9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61А</v>
      </c>
      <c r="X9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7" s="5" t="s">
        <v>2968</v>
      </c>
      <c r="AA97" s="5">
        <v>2</v>
      </c>
      <c r="AB97" s="1"/>
      <c r="AC9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97" s="1">
        <v>2</v>
      </c>
      <c r="AF97" s="1">
        <v>201</v>
      </c>
      <c r="AG97" s="1" t="s">
        <v>1350</v>
      </c>
      <c r="AH97" s="7">
        <v>4857952.18</v>
      </c>
      <c r="AI97" s="7">
        <f>Таблица2[[#This Row],[Действующая КС]]/Таблица2[[#This Row],[Площадь помещения]]</f>
        <v>34235.040028188865</v>
      </c>
      <c r="AJ97" s="43">
        <f>VLOOKUP(Таблица2[[#This Row],[Уточнённый кадастровый номер родительского объекта - здания]],Таблица1[[Кадастровый номер здания]:[УПКС]],33,0)</f>
        <v>17671.892500000002</v>
      </c>
      <c r="AK97" s="47">
        <f>ROUND(Таблица2[[#This Row],[УПКС родительского объекта]]*Таблица2[[#This Row],[Площадь помещения]],2)</f>
        <v>2507641.5499999998</v>
      </c>
      <c r="AL97" s="14">
        <f>Таблица2[[#This Row],[Кадастровая стоимость, руб]]/Таблица2[[#This Row],[Действующая КС]]</f>
        <v>0.51619313181464865</v>
      </c>
      <c r="AM97" s="13" t="s">
        <v>3996</v>
      </c>
      <c r="AN97" s="13" t="s">
        <v>3997</v>
      </c>
      <c r="AO97" s="13" t="s">
        <v>3999</v>
      </c>
      <c r="AP97" s="12" t="s">
        <v>3985</v>
      </c>
      <c r="AQ97" s="12" t="s">
        <v>3986</v>
      </c>
      <c r="AR97" s="46" t="s">
        <v>4015</v>
      </c>
    </row>
    <row r="98" spans="1:44" x14ac:dyDescent="0.25">
      <c r="A98" s="1" t="s">
        <v>3279</v>
      </c>
      <c r="B98" s="1" t="s">
        <v>2966</v>
      </c>
      <c r="C98" s="1" t="s">
        <v>729</v>
      </c>
      <c r="D9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83:00:050017</v>
      </c>
      <c r="E9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9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98" s="1"/>
      <c r="H9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98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98" s="5" t="s">
        <v>3988</v>
      </c>
      <c r="K98" s="5" t="s">
        <v>3989</v>
      </c>
      <c r="L98" s="5" t="s">
        <v>1005</v>
      </c>
      <c r="M98" s="5">
        <v>205001000000</v>
      </c>
      <c r="N98" s="5" t="s">
        <v>2966</v>
      </c>
      <c r="O98" s="1">
        <v>68.900000000000006</v>
      </c>
      <c r="P98" s="6">
        <v>1</v>
      </c>
      <c r="Q98" s="6" t="s">
        <v>3953</v>
      </c>
      <c r="R98" s="1" t="s">
        <v>3280</v>
      </c>
      <c r="S9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8" s="1" t="str">
        <f>IF(Таблица2[[#This Row],[Нас.пункт, микрорайон]]="Искателей","Искателей","")</f>
        <v/>
      </c>
      <c r="U9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04 Авиаторов</v>
      </c>
      <c r="V9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Авиаторов</v>
      </c>
      <c r="W9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17А</v>
      </c>
      <c r="X9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8" s="5" t="s">
        <v>2968</v>
      </c>
      <c r="AA98" s="5">
        <v>1</v>
      </c>
      <c r="AB98" s="1" t="s">
        <v>3164</v>
      </c>
      <c r="AC9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8" s="1">
        <v>2</v>
      </c>
      <c r="AF98" s="1">
        <v>202</v>
      </c>
      <c r="AG98" s="1" t="s">
        <v>1352</v>
      </c>
      <c r="AH98" s="7">
        <v>1339271.3600000001</v>
      </c>
      <c r="AI98" s="7">
        <f>Таблица2[[#This Row],[Действующая КС]]/Таблица2[[#This Row],[Площадь помещения]]</f>
        <v>19437.900725689404</v>
      </c>
      <c r="AJ98" s="43">
        <f>VLOOKUP(Таблица2[[#This Row],[Уточнённый кадастровый номер родительского объекта - здания]],Таблица1[[Кадастровый номер здания]:[УПКС]],33,0)</f>
        <v>37947.874799999998</v>
      </c>
      <c r="AK98" s="47">
        <f>ROUND(Таблица2[[#This Row],[УПКС родительского объекта]]*Таблица2[[#This Row],[Площадь помещения]],2)</f>
        <v>2614608.5699999998</v>
      </c>
      <c r="AL98" s="14">
        <f>Таблица2[[#This Row],[Кадастровая стоимость, руб]]/Таблица2[[#This Row],[Действующая КС]]</f>
        <v>1.9522619896837035</v>
      </c>
      <c r="AM98" s="13" t="s">
        <v>3996</v>
      </c>
      <c r="AN98" s="13" t="s">
        <v>3997</v>
      </c>
      <c r="AO98" s="13" t="s">
        <v>3999</v>
      </c>
      <c r="AP98" s="12" t="s">
        <v>3985</v>
      </c>
      <c r="AQ98" s="12" t="s">
        <v>3986</v>
      </c>
      <c r="AR98" s="46" t="s">
        <v>4015</v>
      </c>
    </row>
    <row r="99" spans="1:44" x14ac:dyDescent="0.25">
      <c r="A99" s="1" t="s">
        <v>3281</v>
      </c>
      <c r="B99" s="1" t="s">
        <v>2966</v>
      </c>
      <c r="C99" s="1" t="s">
        <v>1146</v>
      </c>
      <c r="D9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83:00:050017</v>
      </c>
      <c r="E9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9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99" s="1"/>
      <c r="H9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99" s="5">
        <f>VLOOKUP(Таблица2[[#This Row],[Уточнённый кадастровый номер родительского объекта - здания]],Таблица1[[Кадастровый номер здания]:[№ корп]],14,0)</f>
        <v>1997</v>
      </c>
      <c r="J99" s="5" t="s">
        <v>3988</v>
      </c>
      <c r="K99" s="5" t="s">
        <v>3989</v>
      </c>
      <c r="L99" s="5" t="s">
        <v>1005</v>
      </c>
      <c r="M99" s="5">
        <v>205001000000</v>
      </c>
      <c r="N99" s="5" t="s">
        <v>2966</v>
      </c>
      <c r="O99" s="1">
        <v>84.9</v>
      </c>
      <c r="P99" s="6">
        <v>1</v>
      </c>
      <c r="Q99" s="6" t="s">
        <v>3953</v>
      </c>
      <c r="R99" s="1" t="s">
        <v>3282</v>
      </c>
      <c r="S9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99" s="1" t="str">
        <f>IF(Таблица2[[#This Row],[Нас.пункт, микрорайон]]="Искателей","Искателей","")</f>
        <v/>
      </c>
      <c r="U9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04 Авиаторов</v>
      </c>
      <c r="V9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Авиаторов</v>
      </c>
      <c r="W9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17Б</v>
      </c>
      <c r="X9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9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99" s="5" t="s">
        <v>2968</v>
      </c>
      <c r="AA99" s="5">
        <v>1</v>
      </c>
      <c r="AB99" s="1" t="s">
        <v>3164</v>
      </c>
      <c r="AC9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9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99" s="1">
        <v>2</v>
      </c>
      <c r="AF99" s="1">
        <v>202</v>
      </c>
      <c r="AG99" s="1" t="s">
        <v>1352</v>
      </c>
      <c r="AH99" s="7">
        <v>1197116.0900000001</v>
      </c>
      <c r="AI99" s="7">
        <f>Таблица2[[#This Row],[Действующая КС]]/Таблица2[[#This Row],[Площадь помещения]]</f>
        <v>14100.30730270907</v>
      </c>
      <c r="AJ99" s="43">
        <f>VLOOKUP(Таблица2[[#This Row],[Уточнённый кадастровый номер родительского объекта - здания]],Таблица1[[Кадастровый номер здания]:[УПКС]],33,0)</f>
        <v>33724.086000000003</v>
      </c>
      <c r="AK99" s="47">
        <f>ROUND(Таблица2[[#This Row],[УПКС родительского объекта]]*Таблица2[[#This Row],[Площадь помещения]],2)</f>
        <v>2863174.9</v>
      </c>
      <c r="AL99" s="14">
        <f>Таблица2[[#This Row],[Кадастровая стоимость, руб]]/Таблица2[[#This Row],[Действующая КС]]</f>
        <v>2.3917270212281583</v>
      </c>
      <c r="AM99" s="13" t="s">
        <v>3996</v>
      </c>
      <c r="AN99" s="13" t="s">
        <v>3997</v>
      </c>
      <c r="AO99" s="13" t="s">
        <v>3999</v>
      </c>
      <c r="AP99" s="12" t="s">
        <v>3985</v>
      </c>
      <c r="AQ99" s="12" t="s">
        <v>3986</v>
      </c>
      <c r="AR99" s="46" t="s">
        <v>4015</v>
      </c>
    </row>
    <row r="100" spans="1:44" x14ac:dyDescent="0.25">
      <c r="A100" s="1" t="s">
        <v>3831</v>
      </c>
      <c r="B100" s="1" t="s">
        <v>3832</v>
      </c>
      <c r="C100" s="1" t="s">
        <v>1156</v>
      </c>
      <c r="D10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83:00:050018</v>
      </c>
      <c r="E10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 с пристройкой</v>
      </c>
      <c r="F10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0" s="1"/>
      <c r="H10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100" s="5">
        <f>VLOOKUP(Таблица2[[#This Row],[Уточнённый кадастровый номер родительского объекта - здания]],Таблица1[[Кадастровый номер здания]:[№ корп]],14,0)</f>
        <v>2010</v>
      </c>
      <c r="J100" s="5" t="s">
        <v>3988</v>
      </c>
      <c r="K100" s="5" t="s">
        <v>3990</v>
      </c>
      <c r="L100" s="5" t="s">
        <v>1340</v>
      </c>
      <c r="M100" s="5"/>
      <c r="N100" s="5" t="s">
        <v>2967</v>
      </c>
      <c r="O100" s="1">
        <v>24.1</v>
      </c>
      <c r="P100" s="6" t="s">
        <v>3833</v>
      </c>
      <c r="Q100" s="6" t="s">
        <v>3925</v>
      </c>
      <c r="R100" s="9" t="s">
        <v>3834</v>
      </c>
      <c r="S10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0" s="1" t="str">
        <f>IF(Таблица2[[#This Row],[Нас.пункт, микрорайон]]="Искателей","Искателей","")</f>
        <v/>
      </c>
      <c r="U10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05 Ст.аэропорт</v>
      </c>
      <c r="V10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Рябиновая</v>
      </c>
      <c r="W10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30</v>
      </c>
      <c r="X10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0" s="5" t="s">
        <v>3835</v>
      </c>
      <c r="AA100" s="5" t="s">
        <v>3836</v>
      </c>
      <c r="AB100" s="1"/>
      <c r="AC10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0" s="5">
        <f>VLOOKUP(Таблица2[[#This Row],[Уточнённый кадастровый номер родительского объекта - здания]],Таблица1[[Кадастровый номер здания]:[№ корп]],10,0)</f>
        <v>203</v>
      </c>
      <c r="AE100" s="1">
        <v>3</v>
      </c>
      <c r="AF100" s="1">
        <v>302</v>
      </c>
      <c r="AG100" s="1" t="s">
        <v>3871</v>
      </c>
      <c r="AH100" s="7">
        <v>436513.41</v>
      </c>
      <c r="AI100" s="7">
        <f>Таблица2[[#This Row],[Действующая КС]]/Таблица2[[#This Row],[Площадь помещения]]</f>
        <v>18112.589626556015</v>
      </c>
      <c r="AJ100" s="43">
        <f>VLOOKUP(Таблица2[[#This Row],[Уточнённый кадастровый номер родительского объекта - здания]],Таблица1[[Кадастровый номер здания]:[УПКС]],33,0)</f>
        <v>39771.379099999998</v>
      </c>
      <c r="AK100" s="47">
        <f>ROUND(Таблица2[[#This Row],[УПКС родительского объекта]]*Таблица2[[#This Row],[Площадь помещения]],2)</f>
        <v>958490.24</v>
      </c>
      <c r="AL100" s="14">
        <f>Таблица2[[#This Row],[Кадастровая стоимость, руб]]/Таблица2[[#This Row],[Действующая КС]]</f>
        <v>2.1957864707982284</v>
      </c>
      <c r="AM100" s="13" t="s">
        <v>3996</v>
      </c>
      <c r="AN100" s="13" t="s">
        <v>3997</v>
      </c>
      <c r="AO100" s="13" t="s">
        <v>3999</v>
      </c>
      <c r="AP100" s="12" t="s">
        <v>3985</v>
      </c>
      <c r="AQ100" s="12" t="s">
        <v>3986</v>
      </c>
      <c r="AR100" s="46" t="s">
        <v>4016</v>
      </c>
    </row>
    <row r="101" spans="1:44" x14ac:dyDescent="0.25">
      <c r="A101" s="1" t="s">
        <v>3283</v>
      </c>
      <c r="B101" s="1" t="s">
        <v>2966</v>
      </c>
      <c r="C101" s="1" t="s">
        <v>804</v>
      </c>
      <c r="D10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83:00:050018</v>
      </c>
      <c r="E10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1" s="1"/>
      <c r="H10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01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101" s="5" t="s">
        <v>3988</v>
      </c>
      <c r="K101" s="5" t="s">
        <v>3989</v>
      </c>
      <c r="L101" s="5" t="s">
        <v>1005</v>
      </c>
      <c r="M101" s="5">
        <v>205001000000</v>
      </c>
      <c r="N101" s="5" t="s">
        <v>2966</v>
      </c>
      <c r="O101" s="1">
        <v>79.3</v>
      </c>
      <c r="P101" s="6">
        <v>1</v>
      </c>
      <c r="Q101" s="6" t="s">
        <v>3925</v>
      </c>
      <c r="R101" s="1" t="s">
        <v>3284</v>
      </c>
      <c r="S10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1" s="1" t="str">
        <f>IF(Таблица2[[#This Row],[Нас.пункт, микрорайон]]="Искателей","Искателей","")</f>
        <v/>
      </c>
      <c r="U10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05 Ст.аэропорт</v>
      </c>
      <c r="V10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Рябиновая</v>
      </c>
      <c r="W10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10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1" s="5" t="s">
        <v>2968</v>
      </c>
      <c r="AA101" s="5">
        <v>1</v>
      </c>
      <c r="AB101" s="1" t="s">
        <v>3164</v>
      </c>
      <c r="AC10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1" s="1">
        <v>2</v>
      </c>
      <c r="AF101" s="1">
        <v>202</v>
      </c>
      <c r="AG101" s="1" t="s">
        <v>1352</v>
      </c>
      <c r="AH101" s="7">
        <v>1541425.53</v>
      </c>
      <c r="AI101" s="7">
        <f>Таблица2[[#This Row],[Действующая КС]]/Таблица2[[#This Row],[Площадь помещения]]</f>
        <v>19437.900756620431</v>
      </c>
      <c r="AJ101" s="43">
        <f>VLOOKUP(Таблица2[[#This Row],[Уточнённый кадастровый номер родительского объекта - здания]],Таблица1[[Кадастровый номер здания]:[УПКС]],33,0)</f>
        <v>36685.596799999999</v>
      </c>
      <c r="AK101" s="47">
        <f>ROUND(Таблица2[[#This Row],[УПКС родительского объекта]]*Таблица2[[#This Row],[Площадь помещения]],2)</f>
        <v>2909167.83</v>
      </c>
      <c r="AL101" s="14">
        <f>Таблица2[[#This Row],[Кадастровая стоимость, руб]]/Таблица2[[#This Row],[Действующая КС]]</f>
        <v>1.8873229834204186</v>
      </c>
      <c r="AM101" s="13" t="s">
        <v>3996</v>
      </c>
      <c r="AN101" s="13" t="s">
        <v>3997</v>
      </c>
      <c r="AO101" s="13" t="s">
        <v>3999</v>
      </c>
      <c r="AP101" s="12" t="s">
        <v>3985</v>
      </c>
      <c r="AQ101" s="12" t="s">
        <v>3986</v>
      </c>
      <c r="AR101" s="46" t="s">
        <v>4015</v>
      </c>
    </row>
    <row r="102" spans="1:44" x14ac:dyDescent="0.25">
      <c r="A102" s="1" t="s">
        <v>3285</v>
      </c>
      <c r="B102" s="1" t="s">
        <v>2966</v>
      </c>
      <c r="C102" s="1" t="s">
        <v>1036</v>
      </c>
      <c r="D10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83:00:050018</v>
      </c>
      <c r="E10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2" s="1"/>
      <c r="H10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02" s="5">
        <f>VLOOKUP(Таблица2[[#This Row],[Уточнённый кадастровый номер родительского объекта - здания]],Таблица1[[Кадастровый номер здания]:[№ корп]],14,0)</f>
        <v>1996</v>
      </c>
      <c r="J102" s="5" t="s">
        <v>3988</v>
      </c>
      <c r="K102" s="5" t="s">
        <v>3989</v>
      </c>
      <c r="L102" s="5" t="s">
        <v>1005</v>
      </c>
      <c r="M102" s="5">
        <v>205001000000</v>
      </c>
      <c r="N102" s="5" t="s">
        <v>2966</v>
      </c>
      <c r="O102" s="1">
        <v>164.6</v>
      </c>
      <c r="P102" s="6" t="s">
        <v>3013</v>
      </c>
      <c r="Q102" s="6" t="s">
        <v>3923</v>
      </c>
      <c r="R102" s="1" t="s">
        <v>3286</v>
      </c>
      <c r="S10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2" s="1" t="str">
        <f>IF(Таблица2[[#This Row],[Нас.пункт, микрорайон]]="Искателей","Искателей","")</f>
        <v/>
      </c>
      <c r="U10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05 Ст.аэропорт</v>
      </c>
      <c r="V10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Светлая</v>
      </c>
      <c r="W10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10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2" s="5" t="s">
        <v>2968</v>
      </c>
      <c r="AA102" s="5">
        <v>1</v>
      </c>
      <c r="AB102" s="1" t="s">
        <v>3164</v>
      </c>
      <c r="AC10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2" s="1">
        <v>2</v>
      </c>
      <c r="AF102" s="1">
        <v>202</v>
      </c>
      <c r="AG102" s="1" t="s">
        <v>1352</v>
      </c>
      <c r="AH102" s="7">
        <v>4943091.08</v>
      </c>
      <c r="AI102" s="7">
        <f>Таблица2[[#This Row],[Действующая КС]]/Таблица2[[#This Row],[Площадь помещения]]</f>
        <v>30030.930012150671</v>
      </c>
      <c r="AJ102" s="43">
        <f>VLOOKUP(Таблица2[[#This Row],[Уточнённый кадастровый номер родительского объекта - здания]],Таблица1[[Кадастровый номер здания]:[УПКС]],33,0)</f>
        <v>23977.964400000001</v>
      </c>
      <c r="AK102" s="47">
        <f>ROUND(Таблица2[[#This Row],[УПКС родительского объекта]]*Таблица2[[#This Row],[Площадь помещения]],2)</f>
        <v>3946772.94</v>
      </c>
      <c r="AL102" s="14">
        <f>Таблица2[[#This Row],[Кадастровая стоимость, руб]]/Таблица2[[#This Row],[Действующая КС]]</f>
        <v>0.79844228563152431</v>
      </c>
      <c r="AM102" s="13" t="s">
        <v>3996</v>
      </c>
      <c r="AN102" s="13" t="s">
        <v>3997</v>
      </c>
      <c r="AO102" s="13" t="s">
        <v>3999</v>
      </c>
      <c r="AP102" s="12" t="s">
        <v>3985</v>
      </c>
      <c r="AQ102" s="12" t="s">
        <v>3986</v>
      </c>
      <c r="AR102" s="46" t="s">
        <v>4015</v>
      </c>
    </row>
    <row r="103" spans="1:44" x14ac:dyDescent="0.25">
      <c r="A103" s="1" t="s">
        <v>3287</v>
      </c>
      <c r="B103" s="1" t="s">
        <v>2966</v>
      </c>
      <c r="C103" s="1" t="s">
        <v>1150</v>
      </c>
      <c r="D10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83:00:050018</v>
      </c>
      <c r="E10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3" s="1"/>
      <c r="H10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103" s="5">
        <f>VLOOKUP(Таблица2[[#This Row],[Уточнённый кадастровый номер родительского объекта - здания]],Таблица1[[Кадастровый номер здания]:[№ корп]],14,0)</f>
        <v>2000</v>
      </c>
      <c r="J103" s="5" t="s">
        <v>3988</v>
      </c>
      <c r="K103" s="5" t="s">
        <v>3989</v>
      </c>
      <c r="L103" s="5" t="s">
        <v>1005</v>
      </c>
      <c r="M103" s="5">
        <v>205001000000</v>
      </c>
      <c r="N103" s="5" t="s">
        <v>2966</v>
      </c>
      <c r="O103" s="1">
        <v>108.2</v>
      </c>
      <c r="P103" s="6" t="s">
        <v>2986</v>
      </c>
      <c r="Q103" s="6" t="s">
        <v>3923</v>
      </c>
      <c r="R103" s="1" t="s">
        <v>3288</v>
      </c>
      <c r="S10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3" s="1" t="str">
        <f>IF(Таблица2[[#This Row],[Нас.пункт, микрорайон]]="Искателей","Искателей","")</f>
        <v/>
      </c>
      <c r="U10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05 Ст.аэропорт</v>
      </c>
      <c r="V10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Светлая</v>
      </c>
      <c r="W10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10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3" s="5" t="s">
        <v>2968</v>
      </c>
      <c r="AA103" s="5">
        <v>1</v>
      </c>
      <c r="AB103" s="1" t="s">
        <v>3164</v>
      </c>
      <c r="AC10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3" s="1">
        <v>2</v>
      </c>
      <c r="AF103" s="1">
        <v>202</v>
      </c>
      <c r="AG103" s="1" t="s">
        <v>1352</v>
      </c>
      <c r="AH103" s="7">
        <v>3665838.72</v>
      </c>
      <c r="AI103" s="7">
        <f>Таблица2[[#This Row],[Действующая КС]]/Таблица2[[#This Row],[Площадь помещения]]</f>
        <v>33880.209981515713</v>
      </c>
      <c r="AJ103" s="43">
        <f>VLOOKUP(Таблица2[[#This Row],[Уточнённый кадастровый номер родительского объекта - здания]],Таблица1[[Кадастровый номер здания]:[УПКС]],33,0)</f>
        <v>31863.22</v>
      </c>
      <c r="AK103" s="47">
        <f>ROUND(Таблица2[[#This Row],[УПКС родительского объекта]]*Таблица2[[#This Row],[Площадь помещения]],2)</f>
        <v>3447600.4</v>
      </c>
      <c r="AL103" s="14">
        <f>Таблица2[[#This Row],[Кадастровая стоимость, руб]]/Таблица2[[#This Row],[Действующая КС]]</f>
        <v>0.94046701541741573</v>
      </c>
      <c r="AM103" s="13" t="s">
        <v>3996</v>
      </c>
      <c r="AN103" s="13" t="s">
        <v>3997</v>
      </c>
      <c r="AO103" s="13" t="s">
        <v>3999</v>
      </c>
      <c r="AP103" s="12" t="s">
        <v>3985</v>
      </c>
      <c r="AQ103" s="12" t="s">
        <v>3986</v>
      </c>
      <c r="AR103" s="46" t="s">
        <v>4015</v>
      </c>
    </row>
    <row r="104" spans="1:44" x14ac:dyDescent="0.25">
      <c r="A104" s="1" t="s">
        <v>3289</v>
      </c>
      <c r="B104" s="1" t="s">
        <v>2966</v>
      </c>
      <c r="C104" s="1" t="s">
        <v>986</v>
      </c>
      <c r="D10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83:00:050018</v>
      </c>
      <c r="E10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4" s="1"/>
      <c r="H10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04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104" s="5" t="s">
        <v>3988</v>
      </c>
      <c r="K104" s="5" t="s">
        <v>3989</v>
      </c>
      <c r="L104" s="5" t="s">
        <v>1005</v>
      </c>
      <c r="M104" s="5">
        <v>205001000000</v>
      </c>
      <c r="N104" s="5" t="s">
        <v>2966</v>
      </c>
      <c r="O104" s="1">
        <v>132.30000000000001</v>
      </c>
      <c r="P104" s="6" t="s">
        <v>3013</v>
      </c>
      <c r="Q104" s="6" t="s">
        <v>3940</v>
      </c>
      <c r="R104" s="1" t="s">
        <v>3290</v>
      </c>
      <c r="S10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4" s="1" t="str">
        <f>IF(Таблица2[[#This Row],[Нас.пункт, микрорайон]]="Искателей","Искателей","")</f>
        <v/>
      </c>
      <c r="U10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05 Ст.аэропорт</v>
      </c>
      <c r="V10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Российская</v>
      </c>
      <c r="W10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10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4" s="5" t="s">
        <v>2968</v>
      </c>
      <c r="AA104" s="5">
        <v>1</v>
      </c>
      <c r="AB104" s="1" t="s">
        <v>3164</v>
      </c>
      <c r="AC10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4" s="1">
        <v>2</v>
      </c>
      <c r="AF104" s="1">
        <v>202</v>
      </c>
      <c r="AG104" s="1" t="s">
        <v>1352</v>
      </c>
      <c r="AH104" s="7">
        <v>1827481.68</v>
      </c>
      <c r="AI104" s="7">
        <f>Таблица2[[#This Row],[Действующая КС]]/Таблица2[[#This Row],[Площадь помещения]]</f>
        <v>13813.164625850339</v>
      </c>
      <c r="AJ104" s="43">
        <f>VLOOKUP(Таблица2[[#This Row],[Уточнённый кадастровый номер родительского объекта - здания]],Таблица1[[Кадастровый номер здания]:[УПКС]],33,0)</f>
        <v>26929.079099999999</v>
      </c>
      <c r="AK104" s="47">
        <f>ROUND(Таблица2[[#This Row],[УПКС родительского объекта]]*Таблица2[[#This Row],[Площадь помещения]],2)</f>
        <v>3562717.16</v>
      </c>
      <c r="AL104" s="14">
        <f>Таблица2[[#This Row],[Кадастровая стоимость, руб]]/Таблица2[[#This Row],[Действующая КС]]</f>
        <v>1.9495227771585653</v>
      </c>
      <c r="AM104" s="13" t="s">
        <v>3996</v>
      </c>
      <c r="AN104" s="13" t="s">
        <v>3997</v>
      </c>
      <c r="AO104" s="13" t="s">
        <v>3999</v>
      </c>
      <c r="AP104" s="12" t="s">
        <v>3985</v>
      </c>
      <c r="AQ104" s="12" t="s">
        <v>3986</v>
      </c>
      <c r="AR104" s="46" t="s">
        <v>4015</v>
      </c>
    </row>
    <row r="105" spans="1:44" x14ac:dyDescent="0.25">
      <c r="A105" s="1" t="s">
        <v>3291</v>
      </c>
      <c r="B105" s="1" t="s">
        <v>2966</v>
      </c>
      <c r="C105" s="1" t="s">
        <v>164</v>
      </c>
      <c r="D10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83:00:050018</v>
      </c>
      <c r="E10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5" s="1"/>
      <c r="H10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105" s="5">
        <f>VLOOKUP(Таблица2[[#This Row],[Уточнённый кадастровый номер родительского объекта - здания]],Таблица1[[Кадастровый номер здания]:[№ корп]],14,0)</f>
        <v>2000</v>
      </c>
      <c r="J105" s="5" t="s">
        <v>3988</v>
      </c>
      <c r="K105" s="5" t="s">
        <v>3989</v>
      </c>
      <c r="L105" s="5" t="s">
        <v>1005</v>
      </c>
      <c r="M105" s="5">
        <v>205001000000</v>
      </c>
      <c r="N105" s="5" t="s">
        <v>2966</v>
      </c>
      <c r="O105" s="1">
        <v>98</v>
      </c>
      <c r="P105" s="6">
        <v>1</v>
      </c>
      <c r="Q105" s="6" t="s">
        <v>3940</v>
      </c>
      <c r="R105" s="1" t="s">
        <v>3292</v>
      </c>
      <c r="S10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5" s="1" t="str">
        <f>IF(Таблица2[[#This Row],[Нас.пункт, микрорайон]]="Искателей","Искателей","")</f>
        <v/>
      </c>
      <c r="U10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05 Ст.аэропорт</v>
      </c>
      <c r="V10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Российская</v>
      </c>
      <c r="W10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20</v>
      </c>
      <c r="X10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5" s="5" t="s">
        <v>2968</v>
      </c>
      <c r="AA105" s="5">
        <v>1</v>
      </c>
      <c r="AB105" s="1" t="s">
        <v>3164</v>
      </c>
      <c r="AC10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5" s="1">
        <v>2</v>
      </c>
      <c r="AF105" s="1">
        <v>202</v>
      </c>
      <c r="AG105" s="1" t="s">
        <v>1352</v>
      </c>
      <c r="AH105" s="7">
        <v>892796.69</v>
      </c>
      <c r="AI105" s="7">
        <f>Таблица2[[#This Row],[Действующая КС]]/Таблица2[[#This Row],[Площадь помещения]]</f>
        <v>9110.1703061224489</v>
      </c>
      <c r="AJ105" s="43">
        <f>VLOOKUP(Таблица2[[#This Row],[Уточнённый кадастровый номер родительского объекта - здания]],Таблица1[[Кадастровый номер здания]:[УПКС]],33,0)</f>
        <v>33182.983699999997</v>
      </c>
      <c r="AK105" s="47">
        <f>ROUND(Таблица2[[#This Row],[УПКС родительского объекта]]*Таблица2[[#This Row],[Площадь помещения]],2)</f>
        <v>3251932.4</v>
      </c>
      <c r="AL105" s="14">
        <f>Таблица2[[#This Row],[Кадастровая стоимость, руб]]/Таблица2[[#This Row],[Действующая КС]]</f>
        <v>3.6424109054436573</v>
      </c>
      <c r="AM105" s="13" t="s">
        <v>3996</v>
      </c>
      <c r="AN105" s="13" t="s">
        <v>3997</v>
      </c>
      <c r="AO105" s="13" t="s">
        <v>3999</v>
      </c>
      <c r="AP105" s="12" t="s">
        <v>3985</v>
      </c>
      <c r="AQ105" s="12" t="s">
        <v>3986</v>
      </c>
      <c r="AR105" s="46" t="s">
        <v>4015</v>
      </c>
    </row>
    <row r="106" spans="1:44" x14ac:dyDescent="0.25">
      <c r="A106" s="1" t="s">
        <v>3293</v>
      </c>
      <c r="B106" s="1" t="s">
        <v>2966</v>
      </c>
      <c r="C106" s="1" t="s">
        <v>542</v>
      </c>
      <c r="D10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83:00:050019</v>
      </c>
      <c r="E10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6" s="1"/>
      <c r="H10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06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106" s="5" t="s">
        <v>3988</v>
      </c>
      <c r="K106" s="5" t="s">
        <v>3989</v>
      </c>
      <c r="L106" s="5" t="s">
        <v>1005</v>
      </c>
      <c r="M106" s="5">
        <v>205001000000</v>
      </c>
      <c r="N106" s="5" t="s">
        <v>2966</v>
      </c>
      <c r="O106" s="1">
        <v>42.5</v>
      </c>
      <c r="P106" s="6">
        <v>1</v>
      </c>
      <c r="Q106" s="6" t="s">
        <v>3897</v>
      </c>
      <c r="R106" s="1" t="s">
        <v>3294</v>
      </c>
      <c r="S10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6" s="1" t="str">
        <f>IF(Таблица2[[#This Row],[Нас.пункт, микрорайон]]="Искателей","Искателей","")</f>
        <v/>
      </c>
      <c r="U10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10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Пустозерская</v>
      </c>
      <c r="W10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3А</v>
      </c>
      <c r="X10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6" s="5" t="s">
        <v>2968</v>
      </c>
      <c r="AA106" s="5">
        <v>1</v>
      </c>
      <c r="AB106" s="1" t="s">
        <v>3164</v>
      </c>
      <c r="AC10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6" s="1">
        <v>2</v>
      </c>
      <c r="AF106" s="1">
        <v>202</v>
      </c>
      <c r="AG106" s="1" t="s">
        <v>1352</v>
      </c>
      <c r="AH106" s="7">
        <v>356011.08</v>
      </c>
      <c r="AI106" s="7">
        <f>Таблица2[[#This Row],[Действующая КС]]/Таблица2[[#This Row],[Площадь помещения]]</f>
        <v>8376.7312941176478</v>
      </c>
      <c r="AJ106" s="43">
        <f>VLOOKUP(Таблица2[[#This Row],[Уточнённый кадастровый номер родительского объекта - здания]],Таблица1[[Кадастровый номер здания]:[УПКС]],33,0)</f>
        <v>21201.177299999999</v>
      </c>
      <c r="AK106" s="47">
        <f>ROUND(Таблица2[[#This Row],[УПКС родительского объекта]]*Таблица2[[#This Row],[Площадь помещения]],2)</f>
        <v>901050.04</v>
      </c>
      <c r="AL106" s="14">
        <f>Таблица2[[#This Row],[Кадастровая стоимость, руб]]/Таблица2[[#This Row],[Действующая КС]]</f>
        <v>2.5309606656062504</v>
      </c>
      <c r="AM106" s="13" t="s">
        <v>3996</v>
      </c>
      <c r="AN106" s="13" t="s">
        <v>3997</v>
      </c>
      <c r="AO106" s="13" t="s">
        <v>3999</v>
      </c>
      <c r="AP106" s="12" t="s">
        <v>3985</v>
      </c>
      <c r="AQ106" s="12" t="s">
        <v>3986</v>
      </c>
      <c r="AR106" s="46" t="s">
        <v>4015</v>
      </c>
    </row>
    <row r="107" spans="1:44" x14ac:dyDescent="0.25">
      <c r="A107" s="1" t="s">
        <v>3295</v>
      </c>
      <c r="B107" s="1" t="s">
        <v>2966</v>
      </c>
      <c r="C107" s="1" t="s">
        <v>461</v>
      </c>
      <c r="D10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83:00:050019</v>
      </c>
      <c r="E10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7" s="1"/>
      <c r="H10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Кирпичные</v>
      </c>
      <c r="I107" s="5">
        <f>VLOOKUP(Таблица2[[#This Row],[Уточнённый кадастровый номер родительского объекта - здания]],Таблица1[[Кадастровый номер здания]:[№ корп]],14,0)</f>
        <v>2006</v>
      </c>
      <c r="J107" s="5" t="s">
        <v>3988</v>
      </c>
      <c r="K107" s="5" t="s">
        <v>3989</v>
      </c>
      <c r="L107" s="5" t="s">
        <v>1005</v>
      </c>
      <c r="M107" s="5">
        <v>205001000000</v>
      </c>
      <c r="N107" s="5" t="s">
        <v>2966</v>
      </c>
      <c r="O107" s="1">
        <v>257.7</v>
      </c>
      <c r="P107" s="6" t="s">
        <v>3296</v>
      </c>
      <c r="Q107" s="6" t="s">
        <v>3897</v>
      </c>
      <c r="R107" s="1" t="s">
        <v>3297</v>
      </c>
      <c r="S10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7" s="1" t="str">
        <f>IF(Таблица2[[#This Row],[Нас.пункт, микрорайон]]="Искателей","Искателей","")</f>
        <v/>
      </c>
      <c r="U10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03 Южная</v>
      </c>
      <c r="V10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Пустозерская</v>
      </c>
      <c r="W10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2А</v>
      </c>
      <c r="X10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7" s="5" t="s">
        <v>2968</v>
      </c>
      <c r="AA107" s="5">
        <v>1</v>
      </c>
      <c r="AB107" s="1" t="s">
        <v>3164</v>
      </c>
      <c r="AC10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7" s="1">
        <v>2</v>
      </c>
      <c r="AF107" s="1">
        <v>202</v>
      </c>
      <c r="AG107" s="1" t="s">
        <v>1352</v>
      </c>
      <c r="AH107" s="7">
        <v>2819126.47</v>
      </c>
      <c r="AI107" s="7">
        <f>Таблица2[[#This Row],[Действующая КС]]/Таблица2[[#This Row],[Площадь помещения]]</f>
        <v>10939.567209934034</v>
      </c>
      <c r="AJ107" s="43">
        <f>VLOOKUP(Таблица2[[#This Row],[Уточнённый кадастровый номер родительского объекта - здания]],Таблица1[[Кадастровый номер здания]:[УПКС]],33,0)</f>
        <v>27143.412499999999</v>
      </c>
      <c r="AK107" s="47">
        <f>ROUND(Таблица2[[#This Row],[УПКС родительского объекта]]*Таблица2[[#This Row],[Площадь помещения]],2)</f>
        <v>6994857.4000000004</v>
      </c>
      <c r="AL107" s="14">
        <f>Таблица2[[#This Row],[Кадастровая стоимость, руб]]/Таблица2[[#This Row],[Действующая КС]]</f>
        <v>2.4812144735032056</v>
      </c>
      <c r="AM107" s="13" t="s">
        <v>3996</v>
      </c>
      <c r="AN107" s="13" t="s">
        <v>3997</v>
      </c>
      <c r="AO107" s="13" t="s">
        <v>3999</v>
      </c>
      <c r="AP107" s="12" t="s">
        <v>3985</v>
      </c>
      <c r="AQ107" s="12" t="s">
        <v>3986</v>
      </c>
      <c r="AR107" s="46" t="s">
        <v>4015</v>
      </c>
    </row>
    <row r="108" spans="1:44" x14ac:dyDescent="0.25">
      <c r="A108" s="1" t="s">
        <v>3298</v>
      </c>
      <c r="B108" s="1" t="s">
        <v>2966</v>
      </c>
      <c r="C108" s="1" t="s">
        <v>608</v>
      </c>
      <c r="D10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0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8" s="1"/>
      <c r="H10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08" s="5">
        <f>VLOOKUP(Таблица2[[#This Row],[Уточнённый кадастровый номер родительского объекта - здания]],Таблица1[[Кадастровый номер здания]:[№ корп]],14,0)</f>
        <v>1972</v>
      </c>
      <c r="J108" s="5" t="s">
        <v>3988</v>
      </c>
      <c r="K108" s="5" t="s">
        <v>3989</v>
      </c>
      <c r="L108" s="5" t="s">
        <v>1005</v>
      </c>
      <c r="M108" s="5">
        <v>205001000000</v>
      </c>
      <c r="N108" s="5" t="s">
        <v>2966</v>
      </c>
      <c r="O108" s="1">
        <v>52.7</v>
      </c>
      <c r="P108" s="6">
        <v>1</v>
      </c>
      <c r="Q108" s="6" t="s">
        <v>3891</v>
      </c>
      <c r="R108" s="1" t="s">
        <v>3299</v>
      </c>
      <c r="S10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8" s="1" t="str">
        <f>IF(Таблица2[[#This Row],[Нас.пункт, микрорайон]]="Искателей","Искателей","")</f>
        <v/>
      </c>
      <c r="U10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0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0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14А</v>
      </c>
      <c r="X10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8" s="5" t="s">
        <v>2968</v>
      </c>
      <c r="AA108" s="5">
        <v>1</v>
      </c>
      <c r="AB108" s="1" t="s">
        <v>3164</v>
      </c>
      <c r="AC10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8" s="1">
        <v>2</v>
      </c>
      <c r="AF108" s="1">
        <v>202</v>
      </c>
      <c r="AG108" s="1" t="s">
        <v>1352</v>
      </c>
      <c r="AH108" s="7">
        <v>441453.74</v>
      </c>
      <c r="AI108" s="7">
        <f>Таблица2[[#This Row],[Действующая КС]]/Таблица2[[#This Row],[Площадь помещения]]</f>
        <v>8376.731309297913</v>
      </c>
      <c r="AJ108" s="43">
        <f>VLOOKUP(Таблица2[[#This Row],[Уточнённый кадастровый номер родительского объекта - здания]],Таблица1[[Кадастровый номер здания]:[УПКС]],33,0)</f>
        <v>17783.523099999999</v>
      </c>
      <c r="AK108" s="47">
        <f>ROUND(Таблица2[[#This Row],[УПКС родительского объекта]]*Таблица2[[#This Row],[Площадь помещения]],2)</f>
        <v>937191.67</v>
      </c>
      <c r="AL108" s="14">
        <f>Таблица2[[#This Row],[Кадастровая стоимость, руб]]/Таблица2[[#This Row],[Действующая КС]]</f>
        <v>2.1229668821018484</v>
      </c>
      <c r="AM108" s="13" t="s">
        <v>3996</v>
      </c>
      <c r="AN108" s="13" t="s">
        <v>3997</v>
      </c>
      <c r="AO108" s="13" t="s">
        <v>3999</v>
      </c>
      <c r="AP108" s="12" t="s">
        <v>3985</v>
      </c>
      <c r="AQ108" s="12" t="s">
        <v>3986</v>
      </c>
      <c r="AR108" s="46" t="s">
        <v>4015</v>
      </c>
    </row>
    <row r="109" spans="1:44" x14ac:dyDescent="0.25">
      <c r="A109" s="1" t="s">
        <v>3300</v>
      </c>
      <c r="B109" s="1" t="s">
        <v>2999</v>
      </c>
      <c r="C109" s="1" t="s">
        <v>889</v>
      </c>
      <c r="D10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0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0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09" s="1"/>
      <c r="H10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09" s="5">
        <f>VLOOKUP(Таблица2[[#This Row],[Уточнённый кадастровый номер родительского объекта - здания]],Таблица1[[Кадастровый номер здания]:[№ корп]],14,0)</f>
        <v>1950</v>
      </c>
      <c r="J109" s="5" t="s">
        <v>3988</v>
      </c>
      <c r="K109" s="5" t="s">
        <v>3989</v>
      </c>
      <c r="L109" s="5" t="s">
        <v>1005</v>
      </c>
      <c r="M109" s="5">
        <v>205001000000</v>
      </c>
      <c r="N109" s="5" t="s">
        <v>2966</v>
      </c>
      <c r="O109" s="1">
        <v>84.5</v>
      </c>
      <c r="P109" s="6">
        <v>1</v>
      </c>
      <c r="Q109" s="6" t="s">
        <v>3891</v>
      </c>
      <c r="R109" s="1" t="s">
        <v>3301</v>
      </c>
      <c r="S10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09" s="1" t="str">
        <f>IF(Таблица2[[#This Row],[Нас.пункт, микрорайон]]="Искателей","Искателей","")</f>
        <v/>
      </c>
      <c r="U10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0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0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10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0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09" s="5" t="s">
        <v>2968</v>
      </c>
      <c r="AA109" s="5">
        <v>1</v>
      </c>
      <c r="AB109" s="1" t="s">
        <v>3164</v>
      </c>
      <c r="AC10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0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09" s="1">
        <v>2</v>
      </c>
      <c r="AF109" s="1">
        <v>202</v>
      </c>
      <c r="AG109" s="1" t="s">
        <v>1352</v>
      </c>
      <c r="AH109" s="7">
        <v>3170730.68</v>
      </c>
      <c r="AI109" s="7">
        <f>Таблица2[[#This Row],[Действующая КС]]/Таблица2[[#This Row],[Площадь помещения]]</f>
        <v>37523.440000000002</v>
      </c>
      <c r="AJ109" s="43">
        <f>VLOOKUP(Таблица2[[#This Row],[Уточнённый кадастровый номер родительского объекта - здания]],Таблица1[[Кадастровый номер здания]:[УПКС]],33,0)</f>
        <v>11422.076800000001</v>
      </c>
      <c r="AK109" s="47">
        <f>ROUND(Таблица2[[#This Row],[УПКС родительского объекта]]*Таблица2[[#This Row],[Площадь помещения]],2)</f>
        <v>965165.49</v>
      </c>
      <c r="AL109" s="14">
        <f>Таблица2[[#This Row],[Кадастровая стоимость, руб]]/Таблица2[[#This Row],[Действующая КС]]</f>
        <v>0.30439844547125017</v>
      </c>
      <c r="AM109" s="13" t="s">
        <v>3996</v>
      </c>
      <c r="AN109" s="13" t="s">
        <v>3997</v>
      </c>
      <c r="AO109" s="13" t="s">
        <v>3999</v>
      </c>
      <c r="AP109" s="12" t="s">
        <v>3985</v>
      </c>
      <c r="AQ109" s="12" t="s">
        <v>3986</v>
      </c>
      <c r="AR109" s="46" t="s">
        <v>4015</v>
      </c>
    </row>
    <row r="110" spans="1:44" x14ac:dyDescent="0.25">
      <c r="A110" s="1" t="s">
        <v>3302</v>
      </c>
      <c r="B110" s="1" t="s">
        <v>2966</v>
      </c>
      <c r="C110" s="1" t="s">
        <v>502</v>
      </c>
      <c r="D11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1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10" s="1"/>
      <c r="H11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0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10" s="5" t="s">
        <v>3988</v>
      </c>
      <c r="K110" s="5" t="s">
        <v>3989</v>
      </c>
      <c r="L110" s="5" t="s">
        <v>1005</v>
      </c>
      <c r="M110" s="5">
        <v>205001000000</v>
      </c>
      <c r="N110" s="5" t="s">
        <v>2966</v>
      </c>
      <c r="O110" s="1">
        <v>34.5</v>
      </c>
      <c r="P110" s="6">
        <v>1</v>
      </c>
      <c r="Q110" s="6" t="s">
        <v>3891</v>
      </c>
      <c r="R110" s="1" t="s">
        <v>3303</v>
      </c>
      <c r="S11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0" s="1" t="str">
        <f>IF(Таблица2[[#This Row],[Нас.пункт, микрорайон]]="Искателей","Искателей","")</f>
        <v/>
      </c>
      <c r="U11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11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0" s="5" t="s">
        <v>2968</v>
      </c>
      <c r="AA110" s="5">
        <v>1</v>
      </c>
      <c r="AB110" s="1" t="s">
        <v>3164</v>
      </c>
      <c r="AC11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10" s="1">
        <v>2</v>
      </c>
      <c r="AF110" s="1">
        <v>202</v>
      </c>
      <c r="AG110" s="1" t="s">
        <v>1352</v>
      </c>
      <c r="AH110" s="7">
        <v>288997.23</v>
      </c>
      <c r="AI110" s="7">
        <f>Таблица2[[#This Row],[Действующая КС]]/Таблица2[[#This Row],[Площадь помещения]]</f>
        <v>8376.7313043478262</v>
      </c>
      <c r="AJ110" s="43">
        <f>VLOOKUP(Таблица2[[#This Row],[Уточнённый кадастровый номер родительского объекта - здания]],Таблица1[[Кадастровый номер здания]:[УПКС]],33,0)</f>
        <v>15037.122300000001</v>
      </c>
      <c r="AK110" s="47">
        <f>ROUND(Таблица2[[#This Row],[УПКС родительского объекта]]*Таблица2[[#This Row],[Площадь помещения]],2)</f>
        <v>518780.72</v>
      </c>
      <c r="AL110" s="14">
        <f>Таблица2[[#This Row],[Кадастровая стоимость, руб]]/Таблица2[[#This Row],[Действующая КС]]</f>
        <v>1.7951062022289972</v>
      </c>
      <c r="AM110" s="13" t="s">
        <v>3996</v>
      </c>
      <c r="AN110" s="13" t="s">
        <v>3997</v>
      </c>
      <c r="AO110" s="13" t="s">
        <v>3999</v>
      </c>
      <c r="AP110" s="12" t="s">
        <v>3985</v>
      </c>
      <c r="AQ110" s="12" t="s">
        <v>3986</v>
      </c>
      <c r="AR110" s="46" t="s">
        <v>4015</v>
      </c>
    </row>
    <row r="111" spans="1:44" x14ac:dyDescent="0.25">
      <c r="A111" s="1" t="s">
        <v>3017</v>
      </c>
      <c r="B111" s="1" t="s">
        <v>2966</v>
      </c>
      <c r="C111" s="1" t="s">
        <v>108</v>
      </c>
      <c r="D11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1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11" s="1"/>
      <c r="H11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1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111" s="5" t="s">
        <v>3988</v>
      </c>
      <c r="K111" s="5" t="s">
        <v>3989</v>
      </c>
      <c r="L111" s="5" t="s">
        <v>1005</v>
      </c>
      <c r="M111" s="5">
        <v>205001000000</v>
      </c>
      <c r="N111" s="5" t="s">
        <v>2966</v>
      </c>
      <c r="O111" s="1">
        <v>89</v>
      </c>
      <c r="P111" s="6">
        <v>1</v>
      </c>
      <c r="Q111" s="6" t="s">
        <v>3891</v>
      </c>
      <c r="R111" s="1" t="s">
        <v>3018</v>
      </c>
      <c r="S11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1" s="1" t="str">
        <f>IF(Таблица2[[#This Row],[Нас.пункт, микрорайон]]="Искателей","Искателей","")</f>
        <v/>
      </c>
      <c r="U11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11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1" s="5" t="s">
        <v>2968</v>
      </c>
      <c r="AA111" s="5">
        <v>1</v>
      </c>
      <c r="AB111" s="1"/>
      <c r="AC11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1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11" s="1">
        <v>2</v>
      </c>
      <c r="AF111" s="1">
        <v>201</v>
      </c>
      <c r="AG111" s="1" t="s">
        <v>1350</v>
      </c>
      <c r="AH111" s="7">
        <v>3292822.89</v>
      </c>
      <c r="AI111" s="7">
        <f>Таблица2[[#This Row],[Действующая КС]]/Таблица2[[#This Row],[Площадь помещения]]</f>
        <v>36998.01</v>
      </c>
      <c r="AJ111" s="43">
        <f>VLOOKUP(Таблица2[[#This Row],[Уточнённый кадастровый номер родительского объекта - здания]],Таблица1[[Кадастровый номер здания]:[УПКС]],33,0)</f>
        <v>14122.27</v>
      </c>
      <c r="AK111" s="47">
        <f>ROUND(Таблица2[[#This Row],[УПКС родительского объекта]]*Таблица2[[#This Row],[Площадь помещения]],2)</f>
        <v>1256882.03</v>
      </c>
      <c r="AL111" s="14">
        <f>Таблица2[[#This Row],[Кадастровая стоимость, руб]]/Таблица2[[#This Row],[Действующая КС]]</f>
        <v>0.38170350243161727</v>
      </c>
      <c r="AM111" s="13" t="s">
        <v>3996</v>
      </c>
      <c r="AN111" s="13" t="s">
        <v>3997</v>
      </c>
      <c r="AO111" s="13" t="s">
        <v>3999</v>
      </c>
      <c r="AP111" s="12" t="s">
        <v>3985</v>
      </c>
      <c r="AQ111" s="12" t="s">
        <v>3986</v>
      </c>
      <c r="AR111" s="46" t="s">
        <v>4015</v>
      </c>
    </row>
    <row r="112" spans="1:44" x14ac:dyDescent="0.25">
      <c r="A112" s="1" t="s">
        <v>3019</v>
      </c>
      <c r="B112" s="1" t="s">
        <v>2966</v>
      </c>
      <c r="C112" s="1" t="s">
        <v>108</v>
      </c>
      <c r="D11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1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12" s="1"/>
      <c r="H11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2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112" s="5" t="s">
        <v>3988</v>
      </c>
      <c r="K112" s="5" t="s">
        <v>3989</v>
      </c>
      <c r="L112" s="5" t="s">
        <v>1005</v>
      </c>
      <c r="M112" s="5">
        <v>205001000000</v>
      </c>
      <c r="N112" s="5" t="s">
        <v>2966</v>
      </c>
      <c r="O112" s="1">
        <v>40</v>
      </c>
      <c r="P112" s="6">
        <v>1</v>
      </c>
      <c r="Q112" s="6" t="s">
        <v>3891</v>
      </c>
      <c r="R112" s="1" t="s">
        <v>3020</v>
      </c>
      <c r="S11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2" s="1" t="str">
        <f>IF(Таблица2[[#This Row],[Нас.пункт, микрорайон]]="Искателей","Искателей","")</f>
        <v/>
      </c>
      <c r="U11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11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2" s="5" t="s">
        <v>2968</v>
      </c>
      <c r="AA112" s="5">
        <v>2</v>
      </c>
      <c r="AB112" s="1"/>
      <c r="AC11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2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12" s="1">
        <v>2</v>
      </c>
      <c r="AF112" s="1">
        <v>201</v>
      </c>
      <c r="AG112" s="1" t="s">
        <v>1350</v>
      </c>
      <c r="AH112" s="7">
        <v>1811614.8</v>
      </c>
      <c r="AI112" s="7">
        <f>Таблица2[[#This Row],[Действующая КС]]/Таблица2[[#This Row],[Площадь помещения]]</f>
        <v>45290.37</v>
      </c>
      <c r="AJ112" s="43">
        <f>VLOOKUP(Таблица2[[#This Row],[Уточнённый кадастровый номер родительского объекта - здания]],Таблица1[[Кадастровый номер здания]:[УПКС]],33,0)</f>
        <v>14122.27</v>
      </c>
      <c r="AK112" s="47">
        <f>ROUND(Таблица2[[#This Row],[УПКС родительского объекта]]*Таблица2[[#This Row],[Площадь помещения]],2)</f>
        <v>564890.80000000005</v>
      </c>
      <c r="AL112" s="14">
        <f>Таблица2[[#This Row],[Кадастровая стоимость, руб]]/Таблица2[[#This Row],[Действующая КС]]</f>
        <v>0.31181617637480108</v>
      </c>
      <c r="AM112" s="13" t="s">
        <v>3996</v>
      </c>
      <c r="AN112" s="13" t="s">
        <v>3997</v>
      </c>
      <c r="AO112" s="13" t="s">
        <v>3999</v>
      </c>
      <c r="AP112" s="12" t="s">
        <v>3985</v>
      </c>
      <c r="AQ112" s="12" t="s">
        <v>3986</v>
      </c>
      <c r="AR112" s="46" t="s">
        <v>4015</v>
      </c>
    </row>
    <row r="113" spans="1:44" x14ac:dyDescent="0.25">
      <c r="A113" s="1" t="s">
        <v>3021</v>
      </c>
      <c r="B113" s="1" t="s">
        <v>2966</v>
      </c>
      <c r="C113" s="1" t="s">
        <v>108</v>
      </c>
      <c r="D11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1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13" s="1"/>
      <c r="H11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3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113" s="5" t="s">
        <v>3988</v>
      </c>
      <c r="K113" s="5" t="s">
        <v>3989</v>
      </c>
      <c r="L113" s="5" t="s">
        <v>1005</v>
      </c>
      <c r="M113" s="5">
        <v>205001000000</v>
      </c>
      <c r="N113" s="5" t="s">
        <v>2966</v>
      </c>
      <c r="O113" s="1">
        <v>27.5</v>
      </c>
      <c r="P113" s="6">
        <v>1</v>
      </c>
      <c r="Q113" s="6" t="s">
        <v>3891</v>
      </c>
      <c r="R113" s="1" t="s">
        <v>3022</v>
      </c>
      <c r="S11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3" s="1" t="str">
        <f>IF(Таблица2[[#This Row],[Нас.пункт, микрорайон]]="Искателей","Искателей","")</f>
        <v/>
      </c>
      <c r="U11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11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3" s="5" t="s">
        <v>2968</v>
      </c>
      <c r="AA113" s="5">
        <v>3</v>
      </c>
      <c r="AB113" s="1"/>
      <c r="AC11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13" s="1">
        <v>2</v>
      </c>
      <c r="AF113" s="1">
        <v>201</v>
      </c>
      <c r="AG113" s="1" t="s">
        <v>1350</v>
      </c>
      <c r="AH113" s="7">
        <v>1350766.45</v>
      </c>
      <c r="AI113" s="7">
        <f>Таблица2[[#This Row],[Действующая КС]]/Таблица2[[#This Row],[Площадь помещения]]</f>
        <v>49118.78</v>
      </c>
      <c r="AJ113" s="43">
        <f>VLOOKUP(Таблица2[[#This Row],[Уточнённый кадастровый номер родительского объекта - здания]],Таблица1[[Кадастровый номер здания]:[УПКС]],33,0)</f>
        <v>14122.27</v>
      </c>
      <c r="AK113" s="47">
        <f>ROUND(Таблица2[[#This Row],[УПКС родительского объекта]]*Таблица2[[#This Row],[Площадь помещения]],2)</f>
        <v>388362.43</v>
      </c>
      <c r="AL113" s="14">
        <f>Таблица2[[#This Row],[Кадастровая стоимость, руб]]/Таблица2[[#This Row],[Действующая КС]]</f>
        <v>0.28751264143405397</v>
      </c>
      <c r="AM113" s="13" t="s">
        <v>3996</v>
      </c>
      <c r="AN113" s="13" t="s">
        <v>3997</v>
      </c>
      <c r="AO113" s="13" t="s">
        <v>3999</v>
      </c>
      <c r="AP113" s="12" t="s">
        <v>3985</v>
      </c>
      <c r="AQ113" s="12" t="s">
        <v>3986</v>
      </c>
      <c r="AR113" s="46" t="s">
        <v>4015</v>
      </c>
    </row>
    <row r="114" spans="1:44" x14ac:dyDescent="0.25">
      <c r="A114" s="1" t="s">
        <v>3304</v>
      </c>
      <c r="B114" s="1" t="s">
        <v>2966</v>
      </c>
      <c r="C114" s="1" t="s">
        <v>466</v>
      </c>
      <c r="D11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1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14" s="1"/>
      <c r="H11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4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114" s="5" t="s">
        <v>3988</v>
      </c>
      <c r="K114" s="5" t="s">
        <v>3989</v>
      </c>
      <c r="L114" s="5" t="s">
        <v>1005</v>
      </c>
      <c r="M114" s="5">
        <v>205001000000</v>
      </c>
      <c r="N114" s="5" t="s">
        <v>2966</v>
      </c>
      <c r="O114" s="1">
        <v>14.7</v>
      </c>
      <c r="P114" s="6">
        <v>1</v>
      </c>
      <c r="Q114" s="6" t="s">
        <v>3891</v>
      </c>
      <c r="R114" s="1" t="s">
        <v>3305</v>
      </c>
      <c r="S11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4" s="1" t="str">
        <f>IF(Таблица2[[#This Row],[Нас.пункт, микрорайон]]="Искателей","Искателей","")</f>
        <v/>
      </c>
      <c r="U11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18</v>
      </c>
      <c r="X11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4" s="5" t="s">
        <v>2968</v>
      </c>
      <c r="AA114" s="5">
        <v>1</v>
      </c>
      <c r="AB114" s="1" t="s">
        <v>3164</v>
      </c>
      <c r="AC11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14" s="1">
        <v>2</v>
      </c>
      <c r="AF114" s="1">
        <v>202</v>
      </c>
      <c r="AG114" s="1" t="s">
        <v>1352</v>
      </c>
      <c r="AH114" s="7">
        <v>147736.01</v>
      </c>
      <c r="AI114" s="7">
        <f>Таблица2[[#This Row],[Действующая КС]]/Таблица2[[#This Row],[Площадь помещения]]</f>
        <v>10050.068707482995</v>
      </c>
      <c r="AJ114" s="43">
        <f>VLOOKUP(Таблица2[[#This Row],[Уточнённый кадастровый номер родительского объекта - здания]],Таблица1[[Кадастровый номер здания]:[УПКС]],33,0)</f>
        <v>14084.320400000001</v>
      </c>
      <c r="AK114" s="47">
        <f>ROUND(Таблица2[[#This Row],[УПКС родительского объекта]]*Таблица2[[#This Row],[Площадь помещения]],2)</f>
        <v>207039.51</v>
      </c>
      <c r="AL114" s="14">
        <f>Таблица2[[#This Row],[Кадастровая стоимость, руб]]/Таблица2[[#This Row],[Действующая КС]]</f>
        <v>1.401415335367457</v>
      </c>
      <c r="AM114" s="13" t="s">
        <v>3996</v>
      </c>
      <c r="AN114" s="13" t="s">
        <v>3997</v>
      </c>
      <c r="AO114" s="13" t="s">
        <v>3999</v>
      </c>
      <c r="AP114" s="12" t="s">
        <v>3985</v>
      </c>
      <c r="AQ114" s="12" t="s">
        <v>3986</v>
      </c>
      <c r="AR114" s="46" t="s">
        <v>4015</v>
      </c>
    </row>
    <row r="115" spans="1:44" x14ac:dyDescent="0.25">
      <c r="A115" s="1" t="s">
        <v>3306</v>
      </c>
      <c r="B115" s="1" t="s">
        <v>2966</v>
      </c>
      <c r="C115" s="1" t="s">
        <v>800</v>
      </c>
      <c r="D11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1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15" s="1"/>
      <c r="H11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5" s="5">
        <f>VLOOKUP(Таблица2[[#This Row],[Уточнённый кадастровый номер родительского объекта - здания]],Таблица1[[Кадастровый номер здания]:[№ корп]],14,0)</f>
        <v>1945</v>
      </c>
      <c r="J115" s="5" t="s">
        <v>3988</v>
      </c>
      <c r="K115" s="5" t="s">
        <v>3989</v>
      </c>
      <c r="L115" s="5" t="s">
        <v>1005</v>
      </c>
      <c r="M115" s="5">
        <v>205001000000</v>
      </c>
      <c r="N115" s="5" t="s">
        <v>2966</v>
      </c>
      <c r="O115" s="1">
        <v>78.8</v>
      </c>
      <c r="P115" s="6">
        <v>1</v>
      </c>
      <c r="Q115" s="6" t="s">
        <v>3891</v>
      </c>
      <c r="R115" s="1" t="s">
        <v>3307</v>
      </c>
      <c r="S11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5" s="1" t="str">
        <f>IF(Таблица2[[#This Row],[Нас.пункт, микрорайон]]="Искателей","Искателей","")</f>
        <v/>
      </c>
      <c r="U11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11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5" s="5" t="s">
        <v>2968</v>
      </c>
      <c r="AA115" s="5">
        <v>1</v>
      </c>
      <c r="AB115" s="1" t="s">
        <v>3164</v>
      </c>
      <c r="AC11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15" s="1">
        <v>2</v>
      </c>
      <c r="AF115" s="1">
        <v>202</v>
      </c>
      <c r="AG115" s="1" t="s">
        <v>1352</v>
      </c>
      <c r="AH115" s="7">
        <v>574389.97</v>
      </c>
      <c r="AI115" s="7">
        <f>Таблица2[[#This Row],[Действующая КС]]/Таблица2[[#This Row],[Площадь помещения]]</f>
        <v>7289.2128172588828</v>
      </c>
      <c r="AJ115" s="43">
        <f>VLOOKUP(Таблица2[[#This Row],[Уточнённый кадастровый номер родительского объекта - здания]],Таблица1[[Кадастровый номер здания]:[УПКС]],33,0)</f>
        <v>11866.274100000001</v>
      </c>
      <c r="AK115" s="47">
        <f>ROUND(Таблица2[[#This Row],[УПКС родительского объекта]]*Таблица2[[#This Row],[Площадь помещения]],2)</f>
        <v>935062.4</v>
      </c>
      <c r="AL115" s="14">
        <f>Таблица2[[#This Row],[Кадастровая стоимость, руб]]/Таблица2[[#This Row],[Действующая КС]]</f>
        <v>1.6279225767121248</v>
      </c>
      <c r="AM115" s="13" t="s">
        <v>3996</v>
      </c>
      <c r="AN115" s="13" t="s">
        <v>3997</v>
      </c>
      <c r="AO115" s="13" t="s">
        <v>3999</v>
      </c>
      <c r="AP115" s="12" t="s">
        <v>3985</v>
      </c>
      <c r="AQ115" s="12" t="s">
        <v>3986</v>
      </c>
      <c r="AR115" s="46" t="s">
        <v>4015</v>
      </c>
    </row>
    <row r="116" spans="1:44" x14ac:dyDescent="0.25">
      <c r="A116" s="1" t="s">
        <v>3023</v>
      </c>
      <c r="B116" s="1" t="s">
        <v>2966</v>
      </c>
      <c r="C116" s="1" t="s">
        <v>100</v>
      </c>
      <c r="D11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1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16" s="1"/>
      <c r="H11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6" s="5">
        <f>VLOOKUP(Таблица2[[#This Row],[Уточнённый кадастровый номер родительского объекта - здания]],Таблица1[[Кадастровый номер здания]:[№ корп]],14,0)</f>
        <v>1988</v>
      </c>
      <c r="J116" s="5" t="s">
        <v>3988</v>
      </c>
      <c r="K116" s="5" t="s">
        <v>3989</v>
      </c>
      <c r="L116" s="5" t="s">
        <v>1005</v>
      </c>
      <c r="M116" s="5">
        <v>205001000000</v>
      </c>
      <c r="N116" s="5" t="s">
        <v>2966</v>
      </c>
      <c r="O116" s="1">
        <v>66.599999999999994</v>
      </c>
      <c r="P116" s="6">
        <v>1</v>
      </c>
      <c r="Q116" s="6" t="s">
        <v>3891</v>
      </c>
      <c r="R116" s="1" t="s">
        <v>3024</v>
      </c>
      <c r="S11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6" s="1" t="str">
        <f>IF(Таблица2[[#This Row],[Нас.пункт, микрорайон]]="Искателей","Искателей","")</f>
        <v/>
      </c>
      <c r="U11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12Б</v>
      </c>
      <c r="X11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6" s="5" t="s">
        <v>2968</v>
      </c>
      <c r="AA116" s="5">
        <v>1</v>
      </c>
      <c r="AB116" s="1"/>
      <c r="AC11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16" s="1">
        <v>2</v>
      </c>
      <c r="AF116" s="1">
        <v>201</v>
      </c>
      <c r="AG116" s="1" t="s">
        <v>1350</v>
      </c>
      <c r="AH116" s="7">
        <v>639969.92000000004</v>
      </c>
      <c r="AI116" s="7">
        <f>Таблица2[[#This Row],[Действующая КС]]/Таблица2[[#This Row],[Площадь помещения]]</f>
        <v>9609.1579579579593</v>
      </c>
      <c r="AJ116" s="43">
        <f>VLOOKUP(Таблица2[[#This Row],[Уточнённый кадастровый номер родительского объекта - здания]],Таблица1[[Кадастровый номер здания]:[УПКС]],33,0)</f>
        <v>23895.517500000002</v>
      </c>
      <c r="AK116" s="47">
        <f>ROUND(Таблица2[[#This Row],[УПКС родительского объекта]]*Таблица2[[#This Row],[Площадь помещения]],2)</f>
        <v>1591441.47</v>
      </c>
      <c r="AL116" s="14">
        <f>Таблица2[[#This Row],[Кадастровая стоимость, руб]]/Таблица2[[#This Row],[Действующая КС]]</f>
        <v>2.4867441738511706</v>
      </c>
      <c r="AM116" s="13" t="s">
        <v>3996</v>
      </c>
      <c r="AN116" s="13" t="s">
        <v>3997</v>
      </c>
      <c r="AO116" s="13" t="s">
        <v>3999</v>
      </c>
      <c r="AP116" s="12" t="s">
        <v>3985</v>
      </c>
      <c r="AQ116" s="12" t="s">
        <v>3986</v>
      </c>
      <c r="AR116" s="46" t="s">
        <v>4015</v>
      </c>
    </row>
    <row r="117" spans="1:44" x14ac:dyDescent="0.25">
      <c r="A117" s="1" t="s">
        <v>3025</v>
      </c>
      <c r="B117" s="1" t="s">
        <v>2966</v>
      </c>
      <c r="C117" s="1" t="s">
        <v>100</v>
      </c>
      <c r="D11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1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17" s="1"/>
      <c r="H11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7" s="5">
        <f>VLOOKUP(Таблица2[[#This Row],[Уточнённый кадастровый номер родительского объекта - здания]],Таблица1[[Кадастровый номер здания]:[№ корп]],14,0)</f>
        <v>1988</v>
      </c>
      <c r="J117" s="5" t="s">
        <v>3988</v>
      </c>
      <c r="K117" s="5" t="s">
        <v>3989</v>
      </c>
      <c r="L117" s="5" t="s">
        <v>1005</v>
      </c>
      <c r="M117" s="5">
        <v>205001000000</v>
      </c>
      <c r="N117" s="5" t="s">
        <v>2966</v>
      </c>
      <c r="O117" s="1">
        <v>65.099999999999994</v>
      </c>
      <c r="P117" s="6">
        <v>1</v>
      </c>
      <c r="Q117" s="6" t="s">
        <v>3891</v>
      </c>
      <c r="R117" s="1" t="s">
        <v>3026</v>
      </c>
      <c r="S11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7" s="1" t="str">
        <f>IF(Таблица2[[#This Row],[Нас.пункт, микрорайон]]="Искателей","Искателей","")</f>
        <v/>
      </c>
      <c r="U11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12Б</v>
      </c>
      <c r="X11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7" s="5" t="s">
        <v>2968</v>
      </c>
      <c r="AA117" s="5">
        <v>2</v>
      </c>
      <c r="AB117" s="1"/>
      <c r="AC11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17" s="1">
        <v>2</v>
      </c>
      <c r="AF117" s="1">
        <v>201</v>
      </c>
      <c r="AG117" s="1" t="s">
        <v>1350</v>
      </c>
      <c r="AH117" s="7">
        <v>625556.18999999994</v>
      </c>
      <c r="AI117" s="7">
        <f>Таблица2[[#This Row],[Действующая КС]]/Таблица2[[#This Row],[Площадь помещения]]</f>
        <v>9609.1580645161284</v>
      </c>
      <c r="AJ117" s="43">
        <f>VLOOKUP(Таблица2[[#This Row],[Уточнённый кадастровый номер родительского объекта - здания]],Таблица1[[Кадастровый номер здания]:[УПКС]],33,0)</f>
        <v>23895.517500000002</v>
      </c>
      <c r="AK117" s="47">
        <f>ROUND(Таблица2[[#This Row],[УПКС родительского объекта]]*Таблица2[[#This Row],[Площадь помещения]],2)</f>
        <v>1555598.19</v>
      </c>
      <c r="AL117" s="14">
        <f>Таблица2[[#This Row],[Кадастровая стоимость, руб]]/Таблица2[[#This Row],[Действующая КС]]</f>
        <v>2.4867441404424437</v>
      </c>
      <c r="AM117" s="13" t="s">
        <v>3996</v>
      </c>
      <c r="AN117" s="13" t="s">
        <v>3997</v>
      </c>
      <c r="AO117" s="13" t="s">
        <v>3999</v>
      </c>
      <c r="AP117" s="12" t="s">
        <v>3985</v>
      </c>
      <c r="AQ117" s="12" t="s">
        <v>3986</v>
      </c>
      <c r="AR117" s="46" t="s">
        <v>4015</v>
      </c>
    </row>
    <row r="118" spans="1:44" x14ac:dyDescent="0.25">
      <c r="A118" s="1" t="s">
        <v>3308</v>
      </c>
      <c r="B118" s="1" t="s">
        <v>2966</v>
      </c>
      <c r="C118" s="1" t="s">
        <v>749</v>
      </c>
      <c r="D11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1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18" s="1"/>
      <c r="H11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18" s="5">
        <f>VLOOKUP(Таблица2[[#This Row],[Уточнённый кадастровый номер родительского объекта - здания]],Таблица1[[Кадастровый номер здания]:[№ корп]],14,0)</f>
        <v>1987</v>
      </c>
      <c r="J118" s="5" t="s">
        <v>3988</v>
      </c>
      <c r="K118" s="5" t="s">
        <v>3989</v>
      </c>
      <c r="L118" s="5" t="s">
        <v>1005</v>
      </c>
      <c r="M118" s="5">
        <v>205001000000</v>
      </c>
      <c r="N118" s="5" t="s">
        <v>2966</v>
      </c>
      <c r="O118" s="1">
        <v>72.5</v>
      </c>
      <c r="P118" s="6">
        <v>1</v>
      </c>
      <c r="Q118" s="6" t="s">
        <v>3891</v>
      </c>
      <c r="R118" s="1" t="s">
        <v>3309</v>
      </c>
      <c r="S11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8" s="1" t="str">
        <f>IF(Таблица2[[#This Row],[Нас.пункт, микрорайон]]="Искателей","Искателей","")</f>
        <v/>
      </c>
      <c r="U11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13В</v>
      </c>
      <c r="X11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8" s="5" t="s">
        <v>2968</v>
      </c>
      <c r="AA118" s="5">
        <v>1</v>
      </c>
      <c r="AB118" s="1" t="s">
        <v>3164</v>
      </c>
      <c r="AC11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18" s="1">
        <v>2</v>
      </c>
      <c r="AF118" s="1">
        <v>202</v>
      </c>
      <c r="AG118" s="1" t="s">
        <v>1352</v>
      </c>
      <c r="AH118" s="7">
        <v>660584.91</v>
      </c>
      <c r="AI118" s="7">
        <f>Таблица2[[#This Row],[Действующая КС]]/Таблица2[[#This Row],[Площадь помещения]]</f>
        <v>9111.5159999999996</v>
      </c>
      <c r="AJ118" s="43">
        <f>VLOOKUP(Таблица2[[#This Row],[Уточнённый кадастровый номер родительского объекта - здания]],Таблица1[[Кадастровый номер здания]:[УПКС]],33,0)</f>
        <v>29314.050200000001</v>
      </c>
      <c r="AK118" s="47">
        <f>ROUND(Таблица2[[#This Row],[УПКС родительского объекта]]*Таблица2[[#This Row],[Площадь помещения]],2)</f>
        <v>2125268.64</v>
      </c>
      <c r="AL118" s="14">
        <f>Таблица2[[#This Row],[Кадастровая стоимость, руб]]/Таблица2[[#This Row],[Действующая КС]]</f>
        <v>3.217252782840589</v>
      </c>
      <c r="AM118" s="13" t="s">
        <v>3996</v>
      </c>
      <c r="AN118" s="13" t="s">
        <v>3997</v>
      </c>
      <c r="AO118" s="13" t="s">
        <v>3999</v>
      </c>
      <c r="AP118" s="12" t="s">
        <v>3985</v>
      </c>
      <c r="AQ118" s="12" t="s">
        <v>3986</v>
      </c>
      <c r="AR118" s="46" t="s">
        <v>4015</v>
      </c>
    </row>
    <row r="119" spans="1:44" x14ac:dyDescent="0.25">
      <c r="A119" s="1" t="s">
        <v>3310</v>
      </c>
      <c r="B119" s="1" t="s">
        <v>2966</v>
      </c>
      <c r="C119" s="1" t="s">
        <v>232</v>
      </c>
      <c r="D11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1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1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19" s="1"/>
      <c r="H11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Шлакобетонные</v>
      </c>
      <c r="I119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119" s="5" t="s">
        <v>3988</v>
      </c>
      <c r="K119" s="5" t="s">
        <v>3989</v>
      </c>
      <c r="L119" s="5" t="s">
        <v>1005</v>
      </c>
      <c r="M119" s="5">
        <v>205001000000</v>
      </c>
      <c r="N119" s="5" t="s">
        <v>2966</v>
      </c>
      <c r="O119" s="1">
        <v>135.5</v>
      </c>
      <c r="P119" s="6">
        <v>1</v>
      </c>
      <c r="Q119" s="6" t="s">
        <v>3891</v>
      </c>
      <c r="R119" s="1" t="s">
        <v>3311</v>
      </c>
      <c r="S11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19" s="1" t="str">
        <f>IF(Таблица2[[#This Row],[Нас.пункт, микрорайон]]="Искателей","Искателей","")</f>
        <v/>
      </c>
      <c r="U11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1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1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</v>
      </c>
      <c r="X11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1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19" s="5" t="s">
        <v>2968</v>
      </c>
      <c r="AA119" s="5">
        <v>1</v>
      </c>
      <c r="AB119" s="1" t="s">
        <v>3164</v>
      </c>
      <c r="AC11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1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19" s="1">
        <v>2</v>
      </c>
      <c r="AF119" s="1">
        <v>202</v>
      </c>
      <c r="AG119" s="1" t="s">
        <v>1352</v>
      </c>
      <c r="AH119" s="7">
        <v>6374804.1500000004</v>
      </c>
      <c r="AI119" s="7">
        <f>Таблица2[[#This Row],[Действующая КС]]/Таблица2[[#This Row],[Площадь помещения]]</f>
        <v>47046.525092250922</v>
      </c>
      <c r="AJ119" s="43">
        <f>VLOOKUP(Таблица2[[#This Row],[Уточнённый кадастровый номер родительского объекта - здания]],Таблица1[[Кадастровый номер здания]:[УПКС]],33,0)</f>
        <v>24422.428800000002</v>
      </c>
      <c r="AK119" s="47">
        <f>ROUND(Таблица2[[#This Row],[УПКС родительского объекта]]*Таблица2[[#This Row],[Площадь помещения]],2)</f>
        <v>3309239.1</v>
      </c>
      <c r="AL119" s="14">
        <f>Таблица2[[#This Row],[Кадастровая стоимость, руб]]/Таблица2[[#This Row],[Действующая КС]]</f>
        <v>0.51911227735521881</v>
      </c>
      <c r="AM119" s="13" t="s">
        <v>3996</v>
      </c>
      <c r="AN119" s="13" t="s">
        <v>3997</v>
      </c>
      <c r="AO119" s="13" t="s">
        <v>3999</v>
      </c>
      <c r="AP119" s="12" t="s">
        <v>3985</v>
      </c>
      <c r="AQ119" s="12" t="s">
        <v>3986</v>
      </c>
      <c r="AR119" s="46" t="s">
        <v>4015</v>
      </c>
    </row>
    <row r="120" spans="1:44" x14ac:dyDescent="0.25">
      <c r="A120" s="1" t="s">
        <v>3027</v>
      </c>
      <c r="B120" s="1" t="s">
        <v>2999</v>
      </c>
      <c r="C120" s="1" t="s">
        <v>98</v>
      </c>
      <c r="D12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2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0" s="1"/>
      <c r="H12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0" s="5">
        <f>VLOOKUP(Таблица2[[#This Row],[Уточнённый кадастровый номер родительского объекта - здания]],Таблица1[[Кадастровый номер здания]:[№ корп]],14,0)</f>
        <v>1976</v>
      </c>
      <c r="J120" s="5" t="s">
        <v>3988</v>
      </c>
      <c r="K120" s="5" t="s">
        <v>3989</v>
      </c>
      <c r="L120" s="5" t="s">
        <v>1005</v>
      </c>
      <c r="M120" s="5">
        <v>205001000000</v>
      </c>
      <c r="N120" s="5" t="s">
        <v>2966</v>
      </c>
      <c r="O120" s="1">
        <v>58</v>
      </c>
      <c r="P120" s="6">
        <v>1</v>
      </c>
      <c r="Q120" s="6" t="s">
        <v>3891</v>
      </c>
      <c r="R120" s="1" t="s">
        <v>3028</v>
      </c>
      <c r="S12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0" s="1" t="str">
        <f>IF(Таблица2[[#This Row],[Нас.пункт, микрорайон]]="Искателей","Искателей","")</f>
        <v/>
      </c>
      <c r="U12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12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0" s="5" t="s">
        <v>2968</v>
      </c>
      <c r="AA120" s="5">
        <v>1</v>
      </c>
      <c r="AB120" s="1"/>
      <c r="AC12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0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20" s="1">
        <v>2</v>
      </c>
      <c r="AF120" s="1">
        <v>201</v>
      </c>
      <c r="AG120" s="1" t="s">
        <v>1350</v>
      </c>
      <c r="AH120" s="7">
        <v>2401656.46</v>
      </c>
      <c r="AI120" s="7">
        <f>Таблица2[[#This Row],[Действующая КС]]/Таблица2[[#This Row],[Площадь помещения]]</f>
        <v>41407.870000000003</v>
      </c>
      <c r="AJ120" s="43">
        <f>VLOOKUP(Таблица2[[#This Row],[Уточнённый кадастровый номер родительского объекта - здания]],Таблица1[[Кадастровый номер здания]:[УПКС]],33,0)</f>
        <v>16854.0789</v>
      </c>
      <c r="AK120" s="47">
        <f>ROUND(Таблица2[[#This Row],[УПКС родительского объекта]]*Таблица2[[#This Row],[Площадь помещения]],2)</f>
        <v>977536.58</v>
      </c>
      <c r="AL120" s="14">
        <f>Таблица2[[#This Row],[Кадастровая стоимость, руб]]/Таблица2[[#This Row],[Действующая КС]]</f>
        <v>0.40702598239216942</v>
      </c>
      <c r="AM120" s="13" t="s">
        <v>3996</v>
      </c>
      <c r="AN120" s="13" t="s">
        <v>3997</v>
      </c>
      <c r="AO120" s="13" t="s">
        <v>3999</v>
      </c>
      <c r="AP120" s="12" t="s">
        <v>3985</v>
      </c>
      <c r="AQ120" s="12" t="s">
        <v>3986</v>
      </c>
      <c r="AR120" s="46" t="s">
        <v>4015</v>
      </c>
    </row>
    <row r="121" spans="1:44" x14ac:dyDescent="0.25">
      <c r="A121" s="1" t="s">
        <v>3029</v>
      </c>
      <c r="B121" s="1" t="s">
        <v>3002</v>
      </c>
      <c r="C121" s="1" t="s">
        <v>98</v>
      </c>
      <c r="D12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2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1" s="1"/>
      <c r="H12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1" s="5">
        <f>VLOOKUP(Таблица2[[#This Row],[Уточнённый кадастровый номер родительского объекта - здания]],Таблица1[[Кадастровый номер здания]:[№ корп]],14,0)</f>
        <v>1976</v>
      </c>
      <c r="J121" s="5" t="s">
        <v>3988</v>
      </c>
      <c r="K121" s="5" t="s">
        <v>3989</v>
      </c>
      <c r="L121" s="5" t="s">
        <v>1005</v>
      </c>
      <c r="M121" s="5">
        <v>205001000000</v>
      </c>
      <c r="N121" s="5" t="s">
        <v>2966</v>
      </c>
      <c r="O121" s="1">
        <v>36</v>
      </c>
      <c r="P121" s="6">
        <v>1</v>
      </c>
      <c r="Q121" s="6" t="s">
        <v>3891</v>
      </c>
      <c r="R121" s="1" t="s">
        <v>3030</v>
      </c>
      <c r="S12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1" s="1" t="str">
        <f>IF(Таблица2[[#This Row],[Нас.пункт, микрорайон]]="Искателей","Искателей","")</f>
        <v/>
      </c>
      <c r="U12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12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1" s="5" t="s">
        <v>2968</v>
      </c>
      <c r="AA121" s="5">
        <v>2</v>
      </c>
      <c r="AB121" s="1"/>
      <c r="AC12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1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21" s="1">
        <v>2</v>
      </c>
      <c r="AF121" s="1">
        <v>201</v>
      </c>
      <c r="AG121" s="1" t="s">
        <v>1350</v>
      </c>
      <c r="AH121" s="7">
        <v>1669750.56</v>
      </c>
      <c r="AI121" s="7">
        <f>Таблица2[[#This Row],[Действующая КС]]/Таблица2[[#This Row],[Площадь помещения]]</f>
        <v>46381.96</v>
      </c>
      <c r="AJ121" s="43">
        <f>VLOOKUP(Таблица2[[#This Row],[Уточнённый кадастровый номер родительского объекта - здания]],Таблица1[[Кадастровый номер здания]:[УПКС]],33,0)</f>
        <v>16854.0789</v>
      </c>
      <c r="AK121" s="47">
        <f>ROUND(Таблица2[[#This Row],[УПКС родительского объекта]]*Таблица2[[#This Row],[Площадь помещения]],2)</f>
        <v>606746.84</v>
      </c>
      <c r="AL121" s="14">
        <f>Таблица2[[#This Row],[Кадастровая стоимость, руб]]/Таблица2[[#This Row],[Действующая КС]]</f>
        <v>0.36337573679268592</v>
      </c>
      <c r="AM121" s="13" t="s">
        <v>3996</v>
      </c>
      <c r="AN121" s="13" t="s">
        <v>3997</v>
      </c>
      <c r="AO121" s="13" t="s">
        <v>3999</v>
      </c>
      <c r="AP121" s="12" t="s">
        <v>3985</v>
      </c>
      <c r="AQ121" s="12" t="s">
        <v>3986</v>
      </c>
      <c r="AR121" s="46" t="s">
        <v>4015</v>
      </c>
    </row>
    <row r="122" spans="1:44" x14ac:dyDescent="0.25">
      <c r="A122" s="1" t="s">
        <v>3031</v>
      </c>
      <c r="B122" s="1" t="s">
        <v>3032</v>
      </c>
      <c r="C122" s="1" t="s">
        <v>98</v>
      </c>
      <c r="D12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2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2" s="1"/>
      <c r="H12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2" s="5">
        <f>VLOOKUP(Таблица2[[#This Row],[Уточнённый кадастровый номер родительского объекта - здания]],Таблица1[[Кадастровый номер здания]:[№ корп]],14,0)</f>
        <v>1976</v>
      </c>
      <c r="J122" s="5" t="s">
        <v>3988</v>
      </c>
      <c r="K122" s="5" t="s">
        <v>3989</v>
      </c>
      <c r="L122" s="5" t="s">
        <v>1005</v>
      </c>
      <c r="M122" s="5">
        <v>205001000000</v>
      </c>
      <c r="N122" s="5" t="s">
        <v>2966</v>
      </c>
      <c r="O122" s="1">
        <v>36.200000000000003</v>
      </c>
      <c r="P122" s="6">
        <v>1</v>
      </c>
      <c r="Q122" s="6" t="s">
        <v>3891</v>
      </c>
      <c r="R122" s="1" t="s">
        <v>3033</v>
      </c>
      <c r="S12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2" s="1" t="str">
        <f>IF(Таблица2[[#This Row],[Нас.пункт, микрорайон]]="Искателей","Искателей","")</f>
        <v/>
      </c>
      <c r="U12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12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2" s="5" t="s">
        <v>2968</v>
      </c>
      <c r="AA122" s="5">
        <v>3</v>
      </c>
      <c r="AB122" s="1"/>
      <c r="AC12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2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22" s="1">
        <v>2</v>
      </c>
      <c r="AF122" s="1">
        <v>201</v>
      </c>
      <c r="AG122" s="1" t="s">
        <v>1350</v>
      </c>
      <c r="AH122" s="7">
        <v>1676957.4</v>
      </c>
      <c r="AI122" s="7">
        <f>Таблица2[[#This Row],[Действующая КС]]/Таблица2[[#This Row],[Площадь помещения]]</f>
        <v>46324.79005524861</v>
      </c>
      <c r="AJ122" s="43">
        <f>VLOOKUP(Таблица2[[#This Row],[Уточнённый кадастровый номер родительского объекта - здания]],Таблица1[[Кадастровый номер здания]:[УПКС]],33,0)</f>
        <v>16854.0789</v>
      </c>
      <c r="AK122" s="47">
        <f>ROUND(Таблица2[[#This Row],[УПКС родительского объекта]]*Таблица2[[#This Row],[Площадь помещения]],2)</f>
        <v>610117.66</v>
      </c>
      <c r="AL122" s="14">
        <f>Таблица2[[#This Row],[Кадастровая стоимость, руб]]/Таблица2[[#This Row],[Действующая КС]]</f>
        <v>0.36382418539671912</v>
      </c>
      <c r="AM122" s="13" t="s">
        <v>3996</v>
      </c>
      <c r="AN122" s="13" t="s">
        <v>3997</v>
      </c>
      <c r="AO122" s="13" t="s">
        <v>3999</v>
      </c>
      <c r="AP122" s="12" t="s">
        <v>3985</v>
      </c>
      <c r="AQ122" s="12" t="s">
        <v>3986</v>
      </c>
      <c r="AR122" s="46" t="s">
        <v>4015</v>
      </c>
    </row>
    <row r="123" spans="1:44" x14ac:dyDescent="0.25">
      <c r="A123" s="1" t="s">
        <v>3312</v>
      </c>
      <c r="B123" s="1" t="s">
        <v>2966</v>
      </c>
      <c r="C123" s="1" t="s">
        <v>831</v>
      </c>
      <c r="D12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2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3" s="1"/>
      <c r="H12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3" s="5">
        <f>VLOOKUP(Таблица2[[#This Row],[Уточнённый кадастровый номер родительского объекта - здания]],Таблица1[[Кадастровый номер здания]:[№ корп]],14,0)</f>
        <v>1933</v>
      </c>
      <c r="J123" s="5" t="s">
        <v>3988</v>
      </c>
      <c r="K123" s="5" t="s">
        <v>3989</v>
      </c>
      <c r="L123" s="5" t="s">
        <v>1005</v>
      </c>
      <c r="M123" s="5">
        <v>205001000000</v>
      </c>
      <c r="N123" s="5" t="s">
        <v>2966</v>
      </c>
      <c r="O123" s="1">
        <v>84.2</v>
      </c>
      <c r="P123" s="6">
        <v>1</v>
      </c>
      <c r="Q123" s="6" t="s">
        <v>3891</v>
      </c>
      <c r="R123" s="1" t="s">
        <v>3313</v>
      </c>
      <c r="S12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3" s="1" t="str">
        <f>IF(Таблица2[[#This Row],[Нас.пункт, микрорайон]]="Искателей","Искателей","")</f>
        <v/>
      </c>
      <c r="U12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12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3" s="5" t="s">
        <v>2968</v>
      </c>
      <c r="AA123" s="5">
        <v>1</v>
      </c>
      <c r="AB123" s="1" t="s">
        <v>3164</v>
      </c>
      <c r="AC12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23" s="1">
        <v>2</v>
      </c>
      <c r="AF123" s="1">
        <v>202</v>
      </c>
      <c r="AG123" s="1" t="s">
        <v>1352</v>
      </c>
      <c r="AH123" s="7">
        <v>613751.72</v>
      </c>
      <c r="AI123" s="7">
        <f>Таблица2[[#This Row],[Действующая КС]]/Таблица2[[#This Row],[Площадь помещения]]</f>
        <v>7289.2128266033251</v>
      </c>
      <c r="AJ123" s="43">
        <f>VLOOKUP(Таблица2[[#This Row],[Уточнённый кадастровый номер родительского объекта - здания]],Таблица1[[Кадастровый номер здания]:[УПКС]],33,0)</f>
        <v>11269.4233</v>
      </c>
      <c r="AK123" s="47">
        <f>ROUND(Таблица2[[#This Row],[УПКС родительского объекта]]*Таблица2[[#This Row],[Площадь помещения]],2)</f>
        <v>948885.44</v>
      </c>
      <c r="AL123" s="14">
        <f>Таблица2[[#This Row],[Кадастровая стоимость, руб]]/Таблица2[[#This Row],[Действующая КС]]</f>
        <v>1.5460411907277425</v>
      </c>
      <c r="AM123" s="13" t="s">
        <v>3996</v>
      </c>
      <c r="AN123" s="13" t="s">
        <v>3997</v>
      </c>
      <c r="AO123" s="13" t="s">
        <v>3999</v>
      </c>
      <c r="AP123" s="12" t="s">
        <v>3985</v>
      </c>
      <c r="AQ123" s="12" t="s">
        <v>3986</v>
      </c>
      <c r="AR123" s="46" t="s">
        <v>4015</v>
      </c>
    </row>
    <row r="124" spans="1:44" x14ac:dyDescent="0.25">
      <c r="A124" s="1" t="s">
        <v>3314</v>
      </c>
      <c r="B124" s="1" t="s">
        <v>2966</v>
      </c>
      <c r="C124" s="1" t="s">
        <v>951</v>
      </c>
      <c r="D12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2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4" s="1"/>
      <c r="H12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4" s="5">
        <f>VLOOKUP(Таблица2[[#This Row],[Уточнённый кадастровый номер родительского объекта - здания]],Таблица1[[Кадастровый номер здания]:[№ корп]],14,0)</f>
        <v>1987</v>
      </c>
      <c r="J124" s="5" t="s">
        <v>3988</v>
      </c>
      <c r="K124" s="5" t="s">
        <v>3989</v>
      </c>
      <c r="L124" s="5" t="s">
        <v>1005</v>
      </c>
      <c r="M124" s="5">
        <v>205001000000</v>
      </c>
      <c r="N124" s="5" t="s">
        <v>2966</v>
      </c>
      <c r="O124" s="1">
        <v>116.4</v>
      </c>
      <c r="P124" s="6" t="s">
        <v>3013</v>
      </c>
      <c r="Q124" s="6" t="s">
        <v>3891</v>
      </c>
      <c r="R124" s="1" t="s">
        <v>3315</v>
      </c>
      <c r="S12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4" s="1" t="str">
        <f>IF(Таблица2[[#This Row],[Нас.пункт, микрорайон]]="Искателей","Искателей","")</f>
        <v/>
      </c>
      <c r="U12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13Г</v>
      </c>
      <c r="X12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4" s="5" t="s">
        <v>2968</v>
      </c>
      <c r="AA124" s="5">
        <v>1</v>
      </c>
      <c r="AB124" s="1" t="s">
        <v>3164</v>
      </c>
      <c r="AC12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24" s="1">
        <v>2</v>
      </c>
      <c r="AF124" s="1">
        <v>202</v>
      </c>
      <c r="AG124" s="1" t="s">
        <v>1352</v>
      </c>
      <c r="AH124" s="7">
        <v>1048599.3700000001</v>
      </c>
      <c r="AI124" s="7">
        <f>Таблица2[[#This Row],[Действующая КС]]/Таблица2[[#This Row],[Площадь помещения]]</f>
        <v>9008.5856529209632</v>
      </c>
      <c r="AJ124" s="43">
        <f>VLOOKUP(Таблица2[[#This Row],[Уточнённый кадастровый номер родительского объекта - здания]],Таблица1[[Кадастровый номер здания]:[УПКС]],33,0)</f>
        <v>24840.275099999999</v>
      </c>
      <c r="AK124" s="47">
        <f>ROUND(Таблица2[[#This Row],[УПКС родительского объекта]]*Таблица2[[#This Row],[Площадь помещения]],2)</f>
        <v>2891408.02</v>
      </c>
      <c r="AL124" s="14">
        <f>Таблица2[[#This Row],[Кадастровая стоимость, руб]]/Таблица2[[#This Row],[Действующая КС]]</f>
        <v>2.7574001117318998</v>
      </c>
      <c r="AM124" s="13" t="s">
        <v>3996</v>
      </c>
      <c r="AN124" s="13" t="s">
        <v>3997</v>
      </c>
      <c r="AO124" s="13" t="s">
        <v>3999</v>
      </c>
      <c r="AP124" s="12" t="s">
        <v>3985</v>
      </c>
      <c r="AQ124" s="12" t="s">
        <v>3986</v>
      </c>
      <c r="AR124" s="46" t="s">
        <v>4015</v>
      </c>
    </row>
    <row r="125" spans="1:44" x14ac:dyDescent="0.25">
      <c r="A125" s="1" t="s">
        <v>3316</v>
      </c>
      <c r="B125" s="1" t="s">
        <v>2966</v>
      </c>
      <c r="C125" s="1" t="s">
        <v>859</v>
      </c>
      <c r="D12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2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5" s="1"/>
      <c r="H12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5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125" s="5" t="s">
        <v>3988</v>
      </c>
      <c r="K125" s="5" t="s">
        <v>3989</v>
      </c>
      <c r="L125" s="5" t="s">
        <v>1005</v>
      </c>
      <c r="M125" s="5">
        <v>205001000000</v>
      </c>
      <c r="N125" s="5" t="s">
        <v>2966</v>
      </c>
      <c r="O125" s="1">
        <v>90.7</v>
      </c>
      <c r="P125" s="6">
        <v>1</v>
      </c>
      <c r="Q125" s="6" t="s">
        <v>3891</v>
      </c>
      <c r="R125" s="1" t="s">
        <v>3317</v>
      </c>
      <c r="S12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5" s="1" t="str">
        <f>IF(Таблица2[[#This Row],[Нас.пункт, микрорайон]]="Искателей","Искателей","")</f>
        <v/>
      </c>
      <c r="U12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</v>
      </c>
      <c r="X12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5" s="5" t="s">
        <v>2968</v>
      </c>
      <c r="AA125" s="5">
        <v>1</v>
      </c>
      <c r="AB125" s="1" t="s">
        <v>3164</v>
      </c>
      <c r="AC12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25" s="1">
        <v>2</v>
      </c>
      <c r="AF125" s="1">
        <v>202</v>
      </c>
      <c r="AG125" s="1" t="s">
        <v>1352</v>
      </c>
      <c r="AH125" s="7">
        <v>653532.38</v>
      </c>
      <c r="AI125" s="7">
        <f>Таблица2[[#This Row],[Действующая КС]]/Таблица2[[#This Row],[Площадь помещения]]</f>
        <v>7205.4286659316422</v>
      </c>
      <c r="AJ125" s="43">
        <f>VLOOKUP(Таблица2[[#This Row],[Уточнённый кадастровый номер родительского объекта - здания]],Таблица1[[Кадастровый номер здания]:[УПКС]],33,0)</f>
        <v>11740.212</v>
      </c>
      <c r="AK125" s="47">
        <f>ROUND(Таблица2[[#This Row],[УПКС родительского объекта]]*Таблица2[[#This Row],[Площадь помещения]],2)</f>
        <v>1064837.23</v>
      </c>
      <c r="AL125" s="14">
        <f>Таблица2[[#This Row],[Кадастровая стоимость, руб]]/Таблица2[[#This Row],[Действующая КС]]</f>
        <v>1.6293564979901991</v>
      </c>
      <c r="AM125" s="13" t="s">
        <v>3996</v>
      </c>
      <c r="AN125" s="13" t="s">
        <v>3997</v>
      </c>
      <c r="AO125" s="13" t="s">
        <v>3999</v>
      </c>
      <c r="AP125" s="12" t="s">
        <v>3985</v>
      </c>
      <c r="AQ125" s="12" t="s">
        <v>3986</v>
      </c>
      <c r="AR125" s="46" t="s">
        <v>4015</v>
      </c>
    </row>
    <row r="126" spans="1:44" x14ac:dyDescent="0.25">
      <c r="A126" s="1" t="s">
        <v>3318</v>
      </c>
      <c r="B126" s="1" t="s">
        <v>2966</v>
      </c>
      <c r="C126" s="1" t="s">
        <v>683</v>
      </c>
      <c r="D12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2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6" s="1"/>
      <c r="H12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6" s="5">
        <f>VLOOKUP(Таблица2[[#This Row],[Уточнённый кадастровый номер родительского объекта - здания]],Таблица1[[Кадастровый номер здания]:[№ корп]],14,0)</f>
        <v>1965</v>
      </c>
      <c r="J126" s="5" t="s">
        <v>3988</v>
      </c>
      <c r="K126" s="5" t="s">
        <v>3989</v>
      </c>
      <c r="L126" s="5" t="s">
        <v>1005</v>
      </c>
      <c r="M126" s="5">
        <v>205001000000</v>
      </c>
      <c r="N126" s="5" t="s">
        <v>2966</v>
      </c>
      <c r="O126" s="1">
        <v>63.3</v>
      </c>
      <c r="P126" s="6">
        <v>1</v>
      </c>
      <c r="Q126" s="6" t="s">
        <v>3891</v>
      </c>
      <c r="R126" s="1" t="s">
        <v>3319</v>
      </c>
      <c r="S12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6" s="1" t="str">
        <f>IF(Таблица2[[#This Row],[Нас.пункт, микрорайон]]="Искателей","Искателей","")</f>
        <v/>
      </c>
      <c r="U12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28</v>
      </c>
      <c r="X12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6" s="5" t="s">
        <v>2968</v>
      </c>
      <c r="AA126" s="5">
        <v>1</v>
      </c>
      <c r="AB126" s="1" t="s">
        <v>3164</v>
      </c>
      <c r="AC12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26" s="1">
        <v>2</v>
      </c>
      <c r="AF126" s="1">
        <v>202</v>
      </c>
      <c r="AG126" s="1" t="s">
        <v>1352</v>
      </c>
      <c r="AH126" s="7">
        <v>461407.17</v>
      </c>
      <c r="AI126" s="7">
        <f>Таблица2[[#This Row],[Действующая КС]]/Таблица2[[#This Row],[Площадь помещения]]</f>
        <v>7289.2127962085306</v>
      </c>
      <c r="AJ126" s="43">
        <f>VLOOKUP(Таблица2[[#This Row],[Уточнённый кадастровый номер родительского объекта - здания]],Таблица1[[Кадастровый номер здания]:[УПКС]],33,0)</f>
        <v>14872.950199999999</v>
      </c>
      <c r="AK126" s="47">
        <f>ROUND(Таблица2[[#This Row],[УПКС родительского объекта]]*Таблица2[[#This Row],[Площадь помещения]],2)</f>
        <v>941457.75</v>
      </c>
      <c r="AL126" s="14">
        <f>Таблица2[[#This Row],[Кадастровая стоимость, руб]]/Таблица2[[#This Row],[Действующая КС]]</f>
        <v>2.0404055489644861</v>
      </c>
      <c r="AM126" s="13" t="s">
        <v>3996</v>
      </c>
      <c r="AN126" s="13" t="s">
        <v>3997</v>
      </c>
      <c r="AO126" s="13" t="s">
        <v>3999</v>
      </c>
      <c r="AP126" s="12" t="s">
        <v>3985</v>
      </c>
      <c r="AQ126" s="12" t="s">
        <v>3986</v>
      </c>
      <c r="AR126" s="46" t="s">
        <v>4015</v>
      </c>
    </row>
    <row r="127" spans="1:44" x14ac:dyDescent="0.25">
      <c r="A127" s="1" t="s">
        <v>3034</v>
      </c>
      <c r="B127" s="1" t="s">
        <v>2965</v>
      </c>
      <c r="C127" s="1" t="s">
        <v>110</v>
      </c>
      <c r="D12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2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27" s="1"/>
      <c r="H12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7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127" s="5" t="s">
        <v>3988</v>
      </c>
      <c r="K127" s="5" t="s">
        <v>3989</v>
      </c>
      <c r="L127" s="5" t="s">
        <v>1005</v>
      </c>
      <c r="M127" s="5">
        <v>205001000000</v>
      </c>
      <c r="N127" s="5" t="s">
        <v>2966</v>
      </c>
      <c r="O127" s="1">
        <v>133.30000000000001</v>
      </c>
      <c r="P127" s="6">
        <v>1</v>
      </c>
      <c r="Q127" s="6" t="s">
        <v>3891</v>
      </c>
      <c r="R127" s="1" t="s">
        <v>3035</v>
      </c>
      <c r="S12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7" s="1" t="str">
        <f>IF(Таблица2[[#This Row],[Нас.пункт, микрорайон]]="Искателей","Искателей","")</f>
        <v/>
      </c>
      <c r="U12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32</v>
      </c>
      <c r="X12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7" s="5" t="s">
        <v>2968</v>
      </c>
      <c r="AA127" s="5">
        <v>1</v>
      </c>
      <c r="AB127" s="1"/>
      <c r="AC12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27" s="1">
        <v>2</v>
      </c>
      <c r="AF127" s="1">
        <v>201</v>
      </c>
      <c r="AG127" s="1" t="s">
        <v>1350</v>
      </c>
      <c r="AH127" s="7">
        <v>4400440.95</v>
      </c>
      <c r="AI127" s="7">
        <f>Таблица2[[#This Row],[Действующая КС]]/Таблица2[[#This Row],[Площадь помещения]]</f>
        <v>33011.56001500375</v>
      </c>
      <c r="AJ127" s="43">
        <f>VLOOKUP(Таблица2[[#This Row],[Уточнённый кадастровый номер родительского объекта - здания]],Таблица1[[Кадастровый номер здания]:[УПКС]],33,0)</f>
        <v>16231.732400000001</v>
      </c>
      <c r="AK127" s="47">
        <f>ROUND(Таблица2[[#This Row],[УПКС родительского объекта]]*Таблица2[[#This Row],[Площадь помещения]],2)</f>
        <v>2163689.9300000002</v>
      </c>
      <c r="AL127" s="14">
        <f>Таблица2[[#This Row],[Кадастровая стоимость, руб]]/Таблица2[[#This Row],[Действующая КС]]</f>
        <v>0.49169843535793839</v>
      </c>
      <c r="AM127" s="13" t="s">
        <v>3996</v>
      </c>
      <c r="AN127" s="13" t="s">
        <v>3997</v>
      </c>
      <c r="AO127" s="13" t="s">
        <v>3999</v>
      </c>
      <c r="AP127" s="12" t="s">
        <v>3985</v>
      </c>
      <c r="AQ127" s="12" t="s">
        <v>3986</v>
      </c>
      <c r="AR127" s="46" t="s">
        <v>4015</v>
      </c>
    </row>
    <row r="128" spans="1:44" x14ac:dyDescent="0.25">
      <c r="A128" s="1" t="s">
        <v>3036</v>
      </c>
      <c r="B128" s="1" t="s">
        <v>3002</v>
      </c>
      <c r="C128" s="1" t="s">
        <v>110</v>
      </c>
      <c r="D12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2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28" s="1"/>
      <c r="H12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28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128" s="5" t="s">
        <v>3988</v>
      </c>
      <c r="K128" s="5" t="s">
        <v>3989</v>
      </c>
      <c r="L128" s="5" t="s">
        <v>1005</v>
      </c>
      <c r="M128" s="5">
        <v>205001000000</v>
      </c>
      <c r="N128" s="5" t="s">
        <v>2966</v>
      </c>
      <c r="O128" s="1">
        <v>110.3</v>
      </c>
      <c r="P128" s="6">
        <v>2</v>
      </c>
      <c r="Q128" s="6" t="s">
        <v>3891</v>
      </c>
      <c r="R128" s="1" t="s">
        <v>3037</v>
      </c>
      <c r="S12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8" s="1" t="str">
        <f>IF(Таблица2[[#This Row],[Нас.пункт, микрорайон]]="Искателей","Искателей","")</f>
        <v/>
      </c>
      <c r="U12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32</v>
      </c>
      <c r="X12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8" s="5" t="s">
        <v>2968</v>
      </c>
      <c r="AA128" s="5">
        <v>2</v>
      </c>
      <c r="AB128" s="1"/>
      <c r="AC12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28" s="1">
        <v>2</v>
      </c>
      <c r="AF128" s="1">
        <v>201</v>
      </c>
      <c r="AG128" s="1" t="s">
        <v>1350</v>
      </c>
      <c r="AH128" s="7">
        <v>3845249.92</v>
      </c>
      <c r="AI128" s="7">
        <f>Таблица2[[#This Row],[Действующая КС]]/Таблица2[[#This Row],[Площадь помещения]]</f>
        <v>34861.739981867635</v>
      </c>
      <c r="AJ128" s="43">
        <f>VLOOKUP(Таблица2[[#This Row],[Уточнённый кадастровый номер родительского объекта - здания]],Таблица1[[Кадастровый номер здания]:[УПКС]],33,0)</f>
        <v>16231.732400000001</v>
      </c>
      <c r="AK128" s="47">
        <f>ROUND(Таблица2[[#This Row],[УПКС родительского объекта]]*Таблица2[[#This Row],[Площадь помещения]],2)</f>
        <v>1790360.08</v>
      </c>
      <c r="AL128" s="14">
        <f>Таблица2[[#This Row],[Кадастровая стоимость, руб]]/Таблица2[[#This Row],[Действующая КС]]</f>
        <v>0.46560304720063556</v>
      </c>
      <c r="AM128" s="13" t="s">
        <v>3996</v>
      </c>
      <c r="AN128" s="13" t="s">
        <v>3997</v>
      </c>
      <c r="AO128" s="13" t="s">
        <v>3999</v>
      </c>
      <c r="AP128" s="12" t="s">
        <v>3985</v>
      </c>
      <c r="AQ128" s="12" t="s">
        <v>3986</v>
      </c>
      <c r="AR128" s="46" t="s">
        <v>4015</v>
      </c>
    </row>
    <row r="129" spans="1:44" x14ac:dyDescent="0.25">
      <c r="A129" s="1" t="s">
        <v>3320</v>
      </c>
      <c r="B129" s="1" t="s">
        <v>2966</v>
      </c>
      <c r="C129" s="1" t="s">
        <v>1013</v>
      </c>
      <c r="D12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2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2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29" s="1"/>
      <c r="H12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29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129" s="5" t="s">
        <v>3988</v>
      </c>
      <c r="K129" s="5" t="s">
        <v>3989</v>
      </c>
      <c r="L129" s="5" t="s">
        <v>1005</v>
      </c>
      <c r="M129" s="5">
        <v>205001000000</v>
      </c>
      <c r="N129" s="5" t="s">
        <v>2966</v>
      </c>
      <c r="O129" s="1">
        <v>71.099999999999994</v>
      </c>
      <c r="P129" s="6">
        <v>1</v>
      </c>
      <c r="Q129" s="6" t="s">
        <v>3891</v>
      </c>
      <c r="R129" s="1" t="s">
        <v>3321</v>
      </c>
      <c r="S12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29" s="1" t="str">
        <f>IF(Таблица2[[#This Row],[Нас.пункт, микрорайон]]="Искателей","Искателей","")</f>
        <v/>
      </c>
      <c r="U12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2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2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12А</v>
      </c>
      <c r="X12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2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29" s="5" t="s">
        <v>2968</v>
      </c>
      <c r="AA129" s="5">
        <v>1</v>
      </c>
      <c r="AB129" s="1"/>
      <c r="AC12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2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29" s="1">
        <v>2</v>
      </c>
      <c r="AF129" s="1">
        <v>202</v>
      </c>
      <c r="AG129" s="1" t="s">
        <v>1352</v>
      </c>
      <c r="AH129" s="7">
        <v>2793676.13</v>
      </c>
      <c r="AI129" s="7">
        <f>Таблица2[[#This Row],[Действующая КС]]/Таблица2[[#This Row],[Площадь помещения]]</f>
        <v>39292.209985935304</v>
      </c>
      <c r="AJ129" s="43">
        <f>VLOOKUP(Таблица2[[#This Row],[Уточнённый кадастровый номер родительского объекта - здания]],Таблица1[[Кадастровый номер здания]:[УПКС]],33,0)</f>
        <v>20001.2487</v>
      </c>
      <c r="AK129" s="47">
        <f>ROUND(Таблица2[[#This Row],[УПКС родительского объекта]]*Таблица2[[#This Row],[Площадь помещения]],2)</f>
        <v>1422088.78</v>
      </c>
      <c r="AL129" s="14">
        <f>Таблица2[[#This Row],[Кадастровая стоимость, руб]]/Таблица2[[#This Row],[Действующая КС]]</f>
        <v>0.50903852623747048</v>
      </c>
      <c r="AM129" s="13" t="s">
        <v>3996</v>
      </c>
      <c r="AN129" s="13" t="s">
        <v>3997</v>
      </c>
      <c r="AO129" s="13" t="s">
        <v>3999</v>
      </c>
      <c r="AP129" s="12" t="s">
        <v>3985</v>
      </c>
      <c r="AQ129" s="12" t="s">
        <v>3986</v>
      </c>
      <c r="AR129" s="46" t="s">
        <v>4015</v>
      </c>
    </row>
    <row r="130" spans="1:44" x14ac:dyDescent="0.25">
      <c r="A130" s="1" t="s">
        <v>3322</v>
      </c>
      <c r="B130" s="1" t="s">
        <v>2966</v>
      </c>
      <c r="C130" s="1" t="s">
        <v>1013</v>
      </c>
      <c r="D13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3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0" s="1"/>
      <c r="H13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30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130" s="5" t="s">
        <v>3988</v>
      </c>
      <c r="K130" s="5" t="s">
        <v>3989</v>
      </c>
      <c r="L130" s="5" t="s">
        <v>1005</v>
      </c>
      <c r="M130" s="5">
        <v>205001000000</v>
      </c>
      <c r="N130" s="5" t="s">
        <v>2966</v>
      </c>
      <c r="O130" s="1">
        <v>73</v>
      </c>
      <c r="P130" s="6">
        <v>1</v>
      </c>
      <c r="Q130" s="6" t="s">
        <v>3891</v>
      </c>
      <c r="R130" s="1" t="s">
        <v>3323</v>
      </c>
      <c r="S13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0" s="1" t="str">
        <f>IF(Таблица2[[#This Row],[Нас.пункт, микрорайон]]="Искателей","Искателей","")</f>
        <v/>
      </c>
      <c r="U13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3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12А</v>
      </c>
      <c r="X13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0" s="5" t="s">
        <v>2968</v>
      </c>
      <c r="AA130" s="5">
        <v>2</v>
      </c>
      <c r="AB130" s="1"/>
      <c r="AC13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0" s="1">
        <v>2</v>
      </c>
      <c r="AF130" s="1">
        <v>202</v>
      </c>
      <c r="AG130" s="1" t="s">
        <v>1352</v>
      </c>
      <c r="AH130" s="7">
        <v>2848479.71</v>
      </c>
      <c r="AI130" s="7">
        <f>Таблица2[[#This Row],[Действующая КС]]/Таблица2[[#This Row],[Площадь помещения]]</f>
        <v>39020.269999999997</v>
      </c>
      <c r="AJ130" s="43">
        <f>VLOOKUP(Таблица2[[#This Row],[Уточнённый кадастровый номер родительского объекта - здания]],Таблица1[[Кадастровый номер здания]:[УПКС]],33,0)</f>
        <v>20001.2487</v>
      </c>
      <c r="AK130" s="47">
        <f>ROUND(Таблица2[[#This Row],[УПКС родительского объекта]]*Таблица2[[#This Row],[Площадь помещения]],2)</f>
        <v>1460091.16</v>
      </c>
      <c r="AL130" s="14">
        <f>Таблица2[[#This Row],[Кадастровая стоимость, руб]]/Таблица2[[#This Row],[Действующая КС]]</f>
        <v>0.51258611914072572</v>
      </c>
      <c r="AM130" s="13" t="s">
        <v>3996</v>
      </c>
      <c r="AN130" s="13" t="s">
        <v>3997</v>
      </c>
      <c r="AO130" s="13" t="s">
        <v>3999</v>
      </c>
      <c r="AP130" s="12" t="s">
        <v>3985</v>
      </c>
      <c r="AQ130" s="12" t="s">
        <v>3986</v>
      </c>
      <c r="AR130" s="46" t="s">
        <v>4015</v>
      </c>
    </row>
    <row r="131" spans="1:44" x14ac:dyDescent="0.25">
      <c r="A131" s="1" t="s">
        <v>3324</v>
      </c>
      <c r="B131" s="1" t="s">
        <v>2999</v>
      </c>
      <c r="C131" s="1" t="s">
        <v>177</v>
      </c>
      <c r="D13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3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1" s="1"/>
      <c r="H13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Смешанные</v>
      </c>
      <c r="I131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131" s="5" t="s">
        <v>3988</v>
      </c>
      <c r="K131" s="5" t="s">
        <v>3989</v>
      </c>
      <c r="L131" s="5" t="s">
        <v>1005</v>
      </c>
      <c r="M131" s="5">
        <v>205001000000</v>
      </c>
      <c r="N131" s="5" t="s">
        <v>2966</v>
      </c>
      <c r="O131" s="1">
        <v>35.200000000000003</v>
      </c>
      <c r="P131" s="6">
        <v>1</v>
      </c>
      <c r="Q131" s="6" t="s">
        <v>3891</v>
      </c>
      <c r="R131" s="1" t="s">
        <v>3325</v>
      </c>
      <c r="S13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1" s="1" t="str">
        <f>IF(Таблица2[[#This Row],[Нас.пункт, микрорайон]]="Искателей","Искателей","")</f>
        <v/>
      </c>
      <c r="U13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3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13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1" s="5" t="s">
        <v>2968</v>
      </c>
      <c r="AA131" s="5">
        <v>1</v>
      </c>
      <c r="AB131" s="1"/>
      <c r="AC13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1" s="1">
        <v>2</v>
      </c>
      <c r="AF131" s="1">
        <v>201</v>
      </c>
      <c r="AG131" s="1" t="s">
        <v>1350</v>
      </c>
      <c r="AH131" s="7">
        <v>1640799.07</v>
      </c>
      <c r="AI131" s="7">
        <f>Таблица2[[#This Row],[Действующая КС]]/Таблица2[[#This Row],[Площадь помещения]]</f>
        <v>46613.609943181815</v>
      </c>
      <c r="AJ131" s="43">
        <f>VLOOKUP(Таблица2[[#This Row],[Уточнённый кадастровый номер родительского объекта - здания]],Таблица1[[Кадастровый номер здания]:[УПКС]],33,0)</f>
        <v>11128.7426</v>
      </c>
      <c r="AK131" s="47">
        <f>ROUND(Таблица2[[#This Row],[УПКС родительского объекта]]*Таблица2[[#This Row],[Площадь помещения]],2)</f>
        <v>391731.74</v>
      </c>
      <c r="AL131" s="14">
        <f>Таблица2[[#This Row],[Кадастровая стоимость, руб]]/Таблица2[[#This Row],[Действующая КС]]</f>
        <v>0.23874449173109294</v>
      </c>
      <c r="AM131" s="13" t="s">
        <v>3996</v>
      </c>
      <c r="AN131" s="13" t="s">
        <v>3997</v>
      </c>
      <c r="AO131" s="13" t="s">
        <v>3999</v>
      </c>
      <c r="AP131" s="12" t="s">
        <v>3985</v>
      </c>
      <c r="AQ131" s="12" t="s">
        <v>3986</v>
      </c>
      <c r="AR131" s="46" t="s">
        <v>4015</v>
      </c>
    </row>
    <row r="132" spans="1:44" x14ac:dyDescent="0.25">
      <c r="A132" s="1" t="s">
        <v>3326</v>
      </c>
      <c r="B132" s="1" t="s">
        <v>2966</v>
      </c>
      <c r="C132" s="1" t="s">
        <v>494</v>
      </c>
      <c r="D13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3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2" s="1"/>
      <c r="H13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32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132" s="5" t="s">
        <v>3988</v>
      </c>
      <c r="K132" s="5" t="s">
        <v>3989</v>
      </c>
      <c r="L132" s="5" t="s">
        <v>1005</v>
      </c>
      <c r="M132" s="5">
        <v>205001000000</v>
      </c>
      <c r="N132" s="5" t="s">
        <v>2966</v>
      </c>
      <c r="O132" s="1">
        <v>32.6</v>
      </c>
      <c r="P132" s="6">
        <v>1</v>
      </c>
      <c r="Q132" s="6" t="s">
        <v>3891</v>
      </c>
      <c r="R132" s="1" t="s">
        <v>3327</v>
      </c>
      <c r="S13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2" s="1" t="str">
        <f>IF(Таблица2[[#This Row],[Нас.пункт, микрорайон]]="Искателей","Искателей","")</f>
        <v/>
      </c>
      <c r="U13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3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13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2" s="5" t="s">
        <v>2968</v>
      </c>
      <c r="AA132" s="5">
        <v>1</v>
      </c>
      <c r="AB132" s="1" t="s">
        <v>3164</v>
      </c>
      <c r="AC13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2" s="1">
        <v>2</v>
      </c>
      <c r="AF132" s="1">
        <v>202</v>
      </c>
      <c r="AG132" s="1" t="s">
        <v>1352</v>
      </c>
      <c r="AH132" s="7">
        <v>273081.44</v>
      </c>
      <c r="AI132" s="7">
        <f>Таблица2[[#This Row],[Действующая КС]]/Таблица2[[#This Row],[Площадь помещения]]</f>
        <v>8376.7312883435588</v>
      </c>
      <c r="AJ132" s="43">
        <f>VLOOKUP(Таблица2[[#This Row],[Уточнённый кадастровый номер родительского объекта - здания]],Таблица1[[Кадастровый номер здания]:[УПКС]],33,0)</f>
        <v>14221.9545</v>
      </c>
      <c r="AK132" s="47">
        <f>ROUND(Таблица2[[#This Row],[УПКС родительского объекта]]*Таблица2[[#This Row],[Площадь помещения]],2)</f>
        <v>463635.72</v>
      </c>
      <c r="AL132" s="14">
        <f>Таблица2[[#This Row],[Кадастровая стоимость, руб]]/Таблица2[[#This Row],[Действующая КС]]</f>
        <v>1.6977928635501556</v>
      </c>
      <c r="AM132" s="13" t="s">
        <v>3996</v>
      </c>
      <c r="AN132" s="13" t="s">
        <v>3997</v>
      </c>
      <c r="AO132" s="13" t="s">
        <v>3999</v>
      </c>
      <c r="AP132" s="12" t="s">
        <v>3985</v>
      </c>
      <c r="AQ132" s="12" t="s">
        <v>3986</v>
      </c>
      <c r="AR132" s="46" t="s">
        <v>4015</v>
      </c>
    </row>
    <row r="133" spans="1:44" x14ac:dyDescent="0.25">
      <c r="A133" s="1" t="s">
        <v>3328</v>
      </c>
      <c r="B133" s="1" t="s">
        <v>2966</v>
      </c>
      <c r="C133" s="1" t="s">
        <v>589</v>
      </c>
      <c r="D13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3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3" s="1"/>
      <c r="H13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33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133" s="5" t="s">
        <v>3988</v>
      </c>
      <c r="K133" s="5" t="s">
        <v>3989</v>
      </c>
      <c r="L133" s="5" t="s">
        <v>1005</v>
      </c>
      <c r="M133" s="5">
        <v>205001000000</v>
      </c>
      <c r="N133" s="5" t="s">
        <v>2966</v>
      </c>
      <c r="O133" s="1">
        <v>50.7</v>
      </c>
      <c r="P133" s="6">
        <v>1</v>
      </c>
      <c r="Q133" s="6" t="s">
        <v>3891</v>
      </c>
      <c r="R133" s="1" t="s">
        <v>3329</v>
      </c>
      <c r="S13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3" s="1" t="str">
        <f>IF(Таблица2[[#This Row],[Нас.пункт, микрорайон]]="Искателей","Искателей","")</f>
        <v/>
      </c>
      <c r="U13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3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</v>
      </c>
      <c r="X13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3" s="5" t="s">
        <v>2968</v>
      </c>
      <c r="AA133" s="5">
        <v>1</v>
      </c>
      <c r="AB133" s="1" t="s">
        <v>3164</v>
      </c>
      <c r="AC13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3" s="1">
        <v>2</v>
      </c>
      <c r="AF133" s="1">
        <v>202</v>
      </c>
      <c r="AG133" s="1" t="s">
        <v>1352</v>
      </c>
      <c r="AH133" s="7">
        <v>2170696.16</v>
      </c>
      <c r="AI133" s="7">
        <f>Таблица2[[#This Row],[Действующая КС]]/Таблица2[[#This Row],[Площадь помещения]]</f>
        <v>42814.51992110454</v>
      </c>
      <c r="AJ133" s="43">
        <f>VLOOKUP(Таблица2[[#This Row],[Уточнённый кадастровый номер родительского объекта - здания]],Таблица1[[Кадастровый номер здания]:[УПКС]],33,0)</f>
        <v>14130.447899999999</v>
      </c>
      <c r="AK133" s="47">
        <f>ROUND(Таблица2[[#This Row],[УПКС родительского объекта]]*Таблица2[[#This Row],[Площадь помещения]],2)</f>
        <v>716413.71</v>
      </c>
      <c r="AL133" s="14">
        <f>Таблица2[[#This Row],[Кадастровая стоимость, руб]]/Таблица2[[#This Row],[Действующая КС]]</f>
        <v>0.3300386867593666</v>
      </c>
      <c r="AM133" s="13" t="s">
        <v>3996</v>
      </c>
      <c r="AN133" s="13" t="s">
        <v>3997</v>
      </c>
      <c r="AO133" s="13" t="s">
        <v>3999</v>
      </c>
      <c r="AP133" s="12" t="s">
        <v>3985</v>
      </c>
      <c r="AQ133" s="12" t="s">
        <v>3986</v>
      </c>
      <c r="AR133" s="46" t="s">
        <v>4015</v>
      </c>
    </row>
    <row r="134" spans="1:44" x14ac:dyDescent="0.25">
      <c r="A134" s="1" t="s">
        <v>3038</v>
      </c>
      <c r="B134" s="1" t="s">
        <v>3039</v>
      </c>
      <c r="C134" s="1" t="s">
        <v>108</v>
      </c>
      <c r="D13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3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3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34" s="1"/>
      <c r="H13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34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134" s="5" t="s">
        <v>3988</v>
      </c>
      <c r="K134" s="5" t="s">
        <v>3990</v>
      </c>
      <c r="L134" s="5" t="s">
        <v>1340</v>
      </c>
      <c r="M134" s="5"/>
      <c r="N134" s="5" t="s">
        <v>2967</v>
      </c>
      <c r="O134" s="1">
        <v>68.900000000000006</v>
      </c>
      <c r="P134" s="6">
        <v>1</v>
      </c>
      <c r="Q134" s="6" t="s">
        <v>3891</v>
      </c>
      <c r="R134" s="1" t="s">
        <v>3040</v>
      </c>
      <c r="S13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4" s="1" t="str">
        <f>IF(Таблица2[[#This Row],[Нас.пункт, микрорайон]]="Искателей","Искателей","")</f>
        <v/>
      </c>
      <c r="U13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3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13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4" s="5" t="s">
        <v>2967</v>
      </c>
      <c r="AA134" s="5" t="s">
        <v>2967</v>
      </c>
      <c r="AB134" s="1" t="s">
        <v>109</v>
      </c>
      <c r="AC13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34" s="1">
        <v>2</v>
      </c>
      <c r="AF134" s="1">
        <v>201</v>
      </c>
      <c r="AG134" s="1" t="s">
        <v>1350</v>
      </c>
      <c r="AH134" s="7">
        <v>977890.81</v>
      </c>
      <c r="AI134" s="7">
        <f>Таблица2[[#This Row],[Действующая КС]]/Таблица2[[#This Row],[Площадь помещения]]</f>
        <v>14192.9</v>
      </c>
      <c r="AJ134" s="43">
        <f>VLOOKUP(Таблица2[[#This Row],[Уточнённый кадастровый номер родительского объекта - здания]],Таблица1[[Кадастровый номер здания]:[УПКС]],33,0)</f>
        <v>14122.27</v>
      </c>
      <c r="AK134" s="47">
        <f>ROUND(Таблица2[[#This Row],[УПКС родительского объекта]]*Таблица2[[#This Row],[Площадь помещения]],2)</f>
        <v>973024.4</v>
      </c>
      <c r="AL134" s="14">
        <f>Таблица2[[#This Row],[Кадастровая стоимость, руб]]/Таблица2[[#This Row],[Действующая КС]]</f>
        <v>0.99502356505426204</v>
      </c>
      <c r="AM134" s="13" t="s">
        <v>3996</v>
      </c>
      <c r="AN134" s="13" t="s">
        <v>3997</v>
      </c>
      <c r="AO134" s="13" t="s">
        <v>3999</v>
      </c>
      <c r="AP134" s="12" t="s">
        <v>3985</v>
      </c>
      <c r="AQ134" s="12" t="s">
        <v>3986</v>
      </c>
      <c r="AR134" s="46" t="s">
        <v>4015</v>
      </c>
    </row>
    <row r="135" spans="1:44" x14ac:dyDescent="0.25">
      <c r="A135" s="1" t="s">
        <v>3330</v>
      </c>
      <c r="B135" s="1" t="s">
        <v>2965</v>
      </c>
      <c r="C135" s="1" t="s">
        <v>1013</v>
      </c>
      <c r="D13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83:00:050020</v>
      </c>
      <c r="E13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5" s="1" t="s">
        <v>3322</v>
      </c>
      <c r="H13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35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135" s="5" t="s">
        <v>3988</v>
      </c>
      <c r="K135" s="5" t="s">
        <v>3989</v>
      </c>
      <c r="L135" s="5" t="s">
        <v>1005</v>
      </c>
      <c r="M135" s="5">
        <v>205001000000</v>
      </c>
      <c r="N135" s="5" t="s">
        <v>2966</v>
      </c>
      <c r="O135" s="1">
        <v>26.8</v>
      </c>
      <c r="P135" s="6">
        <v>1</v>
      </c>
      <c r="Q135" s="6" t="s">
        <v>3891</v>
      </c>
      <c r="R135" s="1" t="s">
        <v>3323</v>
      </c>
      <c r="S13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5" s="1" t="str">
        <f>IF(Таблица2[[#This Row],[Нас.пункт, микрорайон]]="Искателей","Искателей","")</f>
        <v/>
      </c>
      <c r="U13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Малый Качгорт</v>
      </c>
      <c r="W13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12А</v>
      </c>
      <c r="X13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5" s="5" t="s">
        <v>2968</v>
      </c>
      <c r="AA135" s="5">
        <v>2</v>
      </c>
      <c r="AB135" s="1"/>
      <c r="AC13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5" s="1">
        <v>2</v>
      </c>
      <c r="AF135" s="1">
        <v>202</v>
      </c>
      <c r="AG135" s="1" t="s">
        <v>1352</v>
      </c>
      <c r="AH135" s="7">
        <v>1061711.48</v>
      </c>
      <c r="AI135" s="7">
        <f>Таблица2[[#This Row],[Действующая КС]]/Таблица2[[#This Row],[Площадь помещения]]</f>
        <v>39616.1</v>
      </c>
      <c r="AJ135" s="43">
        <f>VLOOKUP(Таблица2[[#This Row],[Уточнённый кадастровый номер родительского объекта - здания]],Таблица1[[Кадастровый номер здания]:[УПКС]],33,0)</f>
        <v>20001.2487</v>
      </c>
      <c r="AK135" s="47">
        <f>ROUND(Таблица2[[#This Row],[УПКС родительского объекта]]*Таблица2[[#This Row],[Площадь помещения]],2)</f>
        <v>536033.47</v>
      </c>
      <c r="AL135" s="14">
        <f>Таблица2[[#This Row],[Кадастровая стоимость, руб]]/Таблица2[[#This Row],[Действующая КС]]</f>
        <v>0.50487677688104116</v>
      </c>
      <c r="AM135" s="13" t="s">
        <v>3996</v>
      </c>
      <c r="AN135" s="13" t="s">
        <v>3997</v>
      </c>
      <c r="AO135" s="13" t="s">
        <v>3999</v>
      </c>
      <c r="AP135" s="12" t="s">
        <v>3985</v>
      </c>
      <c r="AQ135" s="12" t="s">
        <v>3986</v>
      </c>
      <c r="AR135" s="46" t="s">
        <v>4015</v>
      </c>
    </row>
    <row r="136" spans="1:44" x14ac:dyDescent="0.25">
      <c r="A136" s="1" t="s">
        <v>3331</v>
      </c>
      <c r="B136" s="1" t="s">
        <v>2966</v>
      </c>
      <c r="C136" s="1" t="s">
        <v>612</v>
      </c>
      <c r="D13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3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6" s="1"/>
      <c r="H13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36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36" s="5" t="s">
        <v>3988</v>
      </c>
      <c r="K136" s="5" t="s">
        <v>3989</v>
      </c>
      <c r="L136" s="5" t="s">
        <v>1005</v>
      </c>
      <c r="M136" s="5">
        <v>205001000000</v>
      </c>
      <c r="N136" s="5" t="s">
        <v>2966</v>
      </c>
      <c r="O136" s="1">
        <v>37.200000000000003</v>
      </c>
      <c r="P136" s="6">
        <v>1</v>
      </c>
      <c r="Q136" s="6" t="s">
        <v>3903</v>
      </c>
      <c r="R136" s="1" t="s">
        <v>3332</v>
      </c>
      <c r="S13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6" s="1" t="str">
        <f>IF(Таблица2[[#This Row],[Нас.пункт, микрорайон]]="Искателей","Искателей","")</f>
        <v/>
      </c>
      <c r="U13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1-й</v>
      </c>
      <c r="W13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</v>
      </c>
      <c r="X13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6" s="5" t="s">
        <v>2968</v>
      </c>
      <c r="AA136" s="5">
        <v>1</v>
      </c>
      <c r="AB136" s="1"/>
      <c r="AC13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6" s="1">
        <v>2</v>
      </c>
      <c r="AF136" s="1">
        <v>202</v>
      </c>
      <c r="AG136" s="1" t="s">
        <v>1352</v>
      </c>
      <c r="AH136" s="7">
        <v>1650035.39</v>
      </c>
      <c r="AI136" s="7">
        <f>Таблица2[[#This Row],[Действующая КС]]/Таблица2[[#This Row],[Площадь помещения]]</f>
        <v>44355.790053763434</v>
      </c>
      <c r="AJ136" s="43">
        <f>VLOOKUP(Таблица2[[#This Row],[Уточнённый кадастровый номер родительского объекта - здания]],Таблица1[[Кадастровый номер здания]:[УПКС]],33,0)</f>
        <v>14457.1885</v>
      </c>
      <c r="AK136" s="47">
        <f>ROUND(Таблица2[[#This Row],[УПКС родительского объекта]]*Таблица2[[#This Row],[Площадь помещения]],2)</f>
        <v>537807.41</v>
      </c>
      <c r="AL136" s="14">
        <f>Таблица2[[#This Row],[Кадастровая стоимость, руб]]/Таблица2[[#This Row],[Действующая КС]]</f>
        <v>0.32593689399595244</v>
      </c>
      <c r="AM136" s="13" t="s">
        <v>3996</v>
      </c>
      <c r="AN136" s="13" t="s">
        <v>3997</v>
      </c>
      <c r="AO136" s="13" t="s">
        <v>3999</v>
      </c>
      <c r="AP136" s="12" t="s">
        <v>3985</v>
      </c>
      <c r="AQ136" s="12" t="s">
        <v>3986</v>
      </c>
      <c r="AR136" s="46" t="s">
        <v>4015</v>
      </c>
    </row>
    <row r="137" spans="1:44" x14ac:dyDescent="0.25">
      <c r="A137" s="1" t="s">
        <v>3333</v>
      </c>
      <c r="B137" s="1" t="s">
        <v>2966</v>
      </c>
      <c r="C137" s="1" t="s">
        <v>1085</v>
      </c>
      <c r="D13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3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7" s="1"/>
      <c r="H13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37" s="5">
        <f>VLOOKUP(Таблица2[[#This Row],[Уточнённый кадастровый номер родительского объекта - здания]],Таблица1[[Кадастровый номер здания]:[№ корп]],14,0)</f>
        <v>2005</v>
      </c>
      <c r="J137" s="5" t="s">
        <v>3988</v>
      </c>
      <c r="K137" s="5" t="s">
        <v>3989</v>
      </c>
      <c r="L137" s="5" t="s">
        <v>1005</v>
      </c>
      <c r="M137" s="5">
        <v>205001000000</v>
      </c>
      <c r="N137" s="5" t="s">
        <v>2966</v>
      </c>
      <c r="O137" s="1">
        <v>264.60000000000002</v>
      </c>
      <c r="P137" s="6" t="s">
        <v>3013</v>
      </c>
      <c r="Q137" s="6" t="s">
        <v>3955</v>
      </c>
      <c r="R137" s="1" t="s">
        <v>3334</v>
      </c>
      <c r="S13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7" s="1" t="str">
        <f>IF(Таблица2[[#This Row],[Нас.пункт, микрорайон]]="Искателей","Искателей","")</f>
        <v/>
      </c>
      <c r="U13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Качгортский</v>
      </c>
      <c r="W13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13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7" s="5" t="s">
        <v>2968</v>
      </c>
      <c r="AA137" s="5">
        <v>1</v>
      </c>
      <c r="AB137" s="1" t="s">
        <v>3164</v>
      </c>
      <c r="AC13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7" s="1">
        <v>2</v>
      </c>
      <c r="AF137" s="1">
        <v>202</v>
      </c>
      <c r="AG137" s="1" t="s">
        <v>1352</v>
      </c>
      <c r="AH137" s="7">
        <v>6989692.1200000001</v>
      </c>
      <c r="AI137" s="7">
        <f>Таблица2[[#This Row],[Действующая КС]]/Таблица2[[#This Row],[Площадь помещения]]</f>
        <v>26416.069992441418</v>
      </c>
      <c r="AJ137" s="43">
        <f>VLOOKUP(Таблица2[[#This Row],[Уточнённый кадастровый номер родительского объекта - здания]],Таблица1[[Кадастровый номер здания]:[УПКС]],33,0)</f>
        <v>18654.4126</v>
      </c>
      <c r="AK137" s="47">
        <f>ROUND(Таблица2[[#This Row],[УПКС родительского объекта]]*Таблица2[[#This Row],[Площадь помещения]],2)</f>
        <v>4935957.57</v>
      </c>
      <c r="AL137" s="14">
        <f>Таблица2[[#This Row],[Кадастровая стоимость, руб]]/Таблица2[[#This Row],[Действующая КС]]</f>
        <v>0.70617667920972749</v>
      </c>
      <c r="AM137" s="13" t="s">
        <v>3996</v>
      </c>
      <c r="AN137" s="13" t="s">
        <v>3997</v>
      </c>
      <c r="AO137" s="13" t="s">
        <v>3999</v>
      </c>
      <c r="AP137" s="12" t="s">
        <v>3985</v>
      </c>
      <c r="AQ137" s="12" t="s">
        <v>3986</v>
      </c>
      <c r="AR137" s="46" t="s">
        <v>4015</v>
      </c>
    </row>
    <row r="138" spans="1:44" x14ac:dyDescent="0.25">
      <c r="A138" s="1" t="s">
        <v>3335</v>
      </c>
      <c r="B138" s="1" t="s">
        <v>2966</v>
      </c>
      <c r="C138" s="1" t="s">
        <v>670</v>
      </c>
      <c r="D13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3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8" s="1"/>
      <c r="H13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38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138" s="5" t="s">
        <v>3988</v>
      </c>
      <c r="K138" s="5" t="s">
        <v>3989</v>
      </c>
      <c r="L138" s="5" t="s">
        <v>1005</v>
      </c>
      <c r="M138" s="5">
        <v>205001000000</v>
      </c>
      <c r="N138" s="5" t="s">
        <v>2966</v>
      </c>
      <c r="O138" s="1">
        <v>15.9</v>
      </c>
      <c r="P138" s="6">
        <v>1</v>
      </c>
      <c r="Q138" s="6" t="s">
        <v>3903</v>
      </c>
      <c r="R138" s="1" t="s">
        <v>3336</v>
      </c>
      <c r="S13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8" s="1" t="str">
        <f>IF(Таблица2[[#This Row],[Нас.пункт, микрорайон]]="Искателей","Искателей","")</f>
        <v/>
      </c>
      <c r="U13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1-й</v>
      </c>
      <c r="W13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13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8" s="5" t="s">
        <v>2968</v>
      </c>
      <c r="AA138" s="5">
        <v>1</v>
      </c>
      <c r="AB138" s="1"/>
      <c r="AC13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8" s="1">
        <v>2</v>
      </c>
      <c r="AF138" s="1">
        <v>202</v>
      </c>
      <c r="AG138" s="1" t="s">
        <v>1352</v>
      </c>
      <c r="AH138" s="7">
        <v>831085.69</v>
      </c>
      <c r="AI138" s="7">
        <f>Таблица2[[#This Row],[Действующая КС]]/Таблица2[[#This Row],[Площадь помещения]]</f>
        <v>52269.540251572325</v>
      </c>
      <c r="AJ138" s="43">
        <f>VLOOKUP(Таблица2[[#This Row],[Уточнённый кадастровый номер родительского объекта - здания]],Таблица1[[Кадастровый номер здания]:[УПКС]],33,0)</f>
        <v>13709.742</v>
      </c>
      <c r="AK138" s="47">
        <f>ROUND(Таблица2[[#This Row],[УПКС родительского объекта]]*Таблица2[[#This Row],[Площадь помещения]],2)</f>
        <v>217984.9</v>
      </c>
      <c r="AL138" s="14">
        <f>Таблица2[[#This Row],[Кадастровая стоимость, руб]]/Таблица2[[#This Row],[Действующая КС]]</f>
        <v>0.26228931940820688</v>
      </c>
      <c r="AM138" s="13" t="s">
        <v>3996</v>
      </c>
      <c r="AN138" s="13" t="s">
        <v>3997</v>
      </c>
      <c r="AO138" s="13" t="s">
        <v>3999</v>
      </c>
      <c r="AP138" s="12" t="s">
        <v>3985</v>
      </c>
      <c r="AQ138" s="12" t="s">
        <v>3986</v>
      </c>
      <c r="AR138" s="46" t="s">
        <v>4015</v>
      </c>
    </row>
    <row r="139" spans="1:44" x14ac:dyDescent="0.25">
      <c r="A139" s="1" t="s">
        <v>3337</v>
      </c>
      <c r="B139" s="1" t="s">
        <v>2966</v>
      </c>
      <c r="C139" s="1" t="s">
        <v>836</v>
      </c>
      <c r="D13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3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3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39" s="1"/>
      <c r="H13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39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39" s="5" t="s">
        <v>3988</v>
      </c>
      <c r="K139" s="5" t="s">
        <v>3989</v>
      </c>
      <c r="L139" s="5" t="s">
        <v>1005</v>
      </c>
      <c r="M139" s="5">
        <v>205001000000</v>
      </c>
      <c r="N139" s="5" t="s">
        <v>2966</v>
      </c>
      <c r="O139" s="1">
        <v>86.7</v>
      </c>
      <c r="P139" s="6">
        <v>1</v>
      </c>
      <c r="Q139" s="6" t="s">
        <v>3903</v>
      </c>
      <c r="R139" s="1" t="s">
        <v>3338</v>
      </c>
      <c r="S13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39" s="1" t="str">
        <f>IF(Таблица2[[#This Row],[Нас.пункт, микрорайон]]="Искателей","Искателей","")</f>
        <v/>
      </c>
      <c r="U13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3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1-й</v>
      </c>
      <c r="W13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13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3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39" s="5" t="s">
        <v>2968</v>
      </c>
      <c r="AA139" s="5">
        <v>1</v>
      </c>
      <c r="AB139" s="1" t="s">
        <v>3164</v>
      </c>
      <c r="AC13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3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39" s="1">
        <v>2</v>
      </c>
      <c r="AF139" s="1">
        <v>202</v>
      </c>
      <c r="AG139" s="1" t="s">
        <v>1352</v>
      </c>
      <c r="AH139" s="7">
        <v>3112284.64</v>
      </c>
      <c r="AI139" s="7">
        <f>Таблица2[[#This Row],[Действующая КС]]/Таблица2[[#This Row],[Площадь помещения]]</f>
        <v>35897.170011534028</v>
      </c>
      <c r="AJ139" s="43">
        <f>VLOOKUP(Таблица2[[#This Row],[Уточнённый кадастровый номер родительского объекта - здания]],Таблица1[[Кадастровый номер здания]:[УПКС]],33,0)</f>
        <v>13030.7384</v>
      </c>
      <c r="AK139" s="47">
        <f>ROUND(Таблица2[[#This Row],[УПКС родительского объекта]]*Таблица2[[#This Row],[Площадь помещения]],2)</f>
        <v>1129765.02</v>
      </c>
      <c r="AL139" s="14">
        <f>Таблица2[[#This Row],[Кадастровая стоимость, руб]]/Таблица2[[#This Row],[Действующая КС]]</f>
        <v>0.36300183006397513</v>
      </c>
      <c r="AM139" s="13" t="s">
        <v>3996</v>
      </c>
      <c r="AN139" s="13" t="s">
        <v>3997</v>
      </c>
      <c r="AO139" s="13" t="s">
        <v>3999</v>
      </c>
      <c r="AP139" s="12" t="s">
        <v>3985</v>
      </c>
      <c r="AQ139" s="12" t="s">
        <v>3986</v>
      </c>
      <c r="AR139" s="46" t="s">
        <v>4015</v>
      </c>
    </row>
    <row r="140" spans="1:44" x14ac:dyDescent="0.25">
      <c r="A140" s="1" t="s">
        <v>3339</v>
      </c>
      <c r="B140" s="1" t="s">
        <v>2966</v>
      </c>
      <c r="C140" s="1" t="s">
        <v>538</v>
      </c>
      <c r="D14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4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0" s="1"/>
      <c r="H14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0" s="5">
        <f>VLOOKUP(Таблица2[[#This Row],[Уточнённый кадастровый номер родительского объекта - здания]],Таблица1[[Кадастровый номер здания]:[№ корп]],14,0)</f>
        <v>1939</v>
      </c>
      <c r="J140" s="5" t="s">
        <v>3988</v>
      </c>
      <c r="K140" s="5" t="s">
        <v>3989</v>
      </c>
      <c r="L140" s="5" t="s">
        <v>1005</v>
      </c>
      <c r="M140" s="5">
        <v>205001000000</v>
      </c>
      <c r="N140" s="5" t="s">
        <v>2966</v>
      </c>
      <c r="O140" s="1">
        <v>41.5</v>
      </c>
      <c r="P140" s="6">
        <v>1</v>
      </c>
      <c r="Q140" s="6" t="s">
        <v>3900</v>
      </c>
      <c r="R140" s="1" t="s">
        <v>3340</v>
      </c>
      <c r="S14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0" s="1" t="str">
        <f>IF(Таблица2[[#This Row],[Нас.пункт, микрорайон]]="Искателей","Искателей","")</f>
        <v/>
      </c>
      <c r="U14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4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24</v>
      </c>
      <c r="X14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0" s="5" t="s">
        <v>2968</v>
      </c>
      <c r="AA140" s="5">
        <v>1</v>
      </c>
      <c r="AB140" s="1" t="s">
        <v>3164</v>
      </c>
      <c r="AC14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40" s="1">
        <v>2</v>
      </c>
      <c r="AF140" s="1">
        <v>202</v>
      </c>
      <c r="AG140" s="1" t="s">
        <v>1352</v>
      </c>
      <c r="AH140" s="7">
        <v>347634.35</v>
      </c>
      <c r="AI140" s="7">
        <f>Таблица2[[#This Row],[Действующая КС]]/Таблица2[[#This Row],[Площадь помещения]]</f>
        <v>8376.7313253012035</v>
      </c>
      <c r="AJ140" s="43">
        <f>VLOOKUP(Таблица2[[#This Row],[Уточнённый кадастровый номер родительского объекта - здания]],Таблица1[[Кадастровый номер здания]:[УПКС]],33,0)</f>
        <v>12722.999299999999</v>
      </c>
      <c r="AK140" s="47">
        <f>ROUND(Таблица2[[#This Row],[УПКС родительского объекта]]*Таблица2[[#This Row],[Площадь помещения]],2)</f>
        <v>528004.47</v>
      </c>
      <c r="AL140" s="14">
        <f>Таблица2[[#This Row],[Кадастровая стоимость, руб]]/Таблица2[[#This Row],[Действующая КС]]</f>
        <v>1.5188501078791552</v>
      </c>
      <c r="AM140" s="13" t="s">
        <v>3996</v>
      </c>
      <c r="AN140" s="13" t="s">
        <v>3997</v>
      </c>
      <c r="AO140" s="13" t="s">
        <v>3999</v>
      </c>
      <c r="AP140" s="12" t="s">
        <v>3985</v>
      </c>
      <c r="AQ140" s="12" t="s">
        <v>3986</v>
      </c>
      <c r="AR140" s="46" t="s">
        <v>4015</v>
      </c>
    </row>
    <row r="141" spans="1:44" x14ac:dyDescent="0.25">
      <c r="A141" s="1" t="s">
        <v>3341</v>
      </c>
      <c r="B141" s="1" t="s">
        <v>2966</v>
      </c>
      <c r="C141" s="1" t="s">
        <v>493</v>
      </c>
      <c r="D14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4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1" s="1"/>
      <c r="H14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1" s="5">
        <f>VLOOKUP(Таблица2[[#This Row],[Уточнённый кадастровый номер родительского объекта - здания]],Таблица1[[Кадастровый номер здания]:[№ корп]],14,0)</f>
        <v>1939</v>
      </c>
      <c r="J141" s="5" t="s">
        <v>3988</v>
      </c>
      <c r="K141" s="5" t="s">
        <v>3989</v>
      </c>
      <c r="L141" s="5" t="s">
        <v>1005</v>
      </c>
      <c r="M141" s="5">
        <v>205001000000</v>
      </c>
      <c r="N141" s="5" t="s">
        <v>2966</v>
      </c>
      <c r="O141" s="1">
        <v>32.299999999999997</v>
      </c>
      <c r="P141" s="6">
        <v>1</v>
      </c>
      <c r="Q141" s="6" t="s">
        <v>3900</v>
      </c>
      <c r="R141" s="1" t="s">
        <v>3342</v>
      </c>
      <c r="S14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1" s="1" t="str">
        <f>IF(Таблица2[[#This Row],[Нас.пункт, микрорайон]]="Искателей","Искателей","")</f>
        <v/>
      </c>
      <c r="U14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4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</v>
      </c>
      <c r="X14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1" s="5" t="s">
        <v>2968</v>
      </c>
      <c r="AA141" s="5">
        <v>1</v>
      </c>
      <c r="AB141" s="1" t="s">
        <v>3164</v>
      </c>
      <c r="AC14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41" s="1">
        <v>2</v>
      </c>
      <c r="AF141" s="1">
        <v>202</v>
      </c>
      <c r="AG141" s="1" t="s">
        <v>1352</v>
      </c>
      <c r="AH141" s="7">
        <v>270568.42</v>
      </c>
      <c r="AI141" s="7">
        <f>Таблица2[[#This Row],[Действующая КС]]/Таблица2[[#This Row],[Площадь помещения]]</f>
        <v>8376.7312693498461</v>
      </c>
      <c r="AJ141" s="43">
        <f>VLOOKUP(Таблица2[[#This Row],[Уточнённый кадастровый номер родительского объекта - здания]],Таблица1[[Кадастровый номер здания]:[УПКС]],33,0)</f>
        <v>12935.4635</v>
      </c>
      <c r="AK141" s="47">
        <f>ROUND(Таблица2[[#This Row],[УПКС родительского объекта]]*Таблица2[[#This Row],[Площадь помещения]],2)</f>
        <v>417815.47</v>
      </c>
      <c r="AL141" s="14">
        <f>Таблица2[[#This Row],[Кадастровая стоимость, руб]]/Таблица2[[#This Row],[Действующая КС]]</f>
        <v>1.5442137334430972</v>
      </c>
      <c r="AM141" s="13" t="s">
        <v>3996</v>
      </c>
      <c r="AN141" s="13" t="s">
        <v>3997</v>
      </c>
      <c r="AO141" s="13" t="s">
        <v>3999</v>
      </c>
      <c r="AP141" s="12" t="s">
        <v>3985</v>
      </c>
      <c r="AQ141" s="12" t="s">
        <v>3986</v>
      </c>
      <c r="AR141" s="46" t="s">
        <v>4015</v>
      </c>
    </row>
    <row r="142" spans="1:44" x14ac:dyDescent="0.25">
      <c r="A142" s="1" t="s">
        <v>3343</v>
      </c>
      <c r="B142" s="1" t="s">
        <v>2999</v>
      </c>
      <c r="C142" s="1" t="s">
        <v>343</v>
      </c>
      <c r="D14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4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2" s="1"/>
      <c r="H14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142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142" s="5" t="s">
        <v>3988</v>
      </c>
      <c r="K142" s="5" t="s">
        <v>3989</v>
      </c>
      <c r="L142" s="5" t="s">
        <v>1005</v>
      </c>
      <c r="M142" s="5">
        <v>205001000000</v>
      </c>
      <c r="N142" s="5" t="s">
        <v>2966</v>
      </c>
      <c r="O142" s="1">
        <v>201.2</v>
      </c>
      <c r="P142" s="6" t="s">
        <v>2986</v>
      </c>
      <c r="Q142" s="6" t="s">
        <v>3900</v>
      </c>
      <c r="R142" s="1" t="s">
        <v>3344</v>
      </c>
      <c r="S14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2" s="1" t="str">
        <f>IF(Таблица2[[#This Row],[Нас.пункт, микрорайон]]="Искателей","Искателей","")</f>
        <v/>
      </c>
      <c r="U14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4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28А</v>
      </c>
      <c r="X14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2" s="5" t="s">
        <v>2968</v>
      </c>
      <c r="AA142" s="5">
        <v>1</v>
      </c>
      <c r="AB142" s="1" t="s">
        <v>3164</v>
      </c>
      <c r="AC14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42" s="1">
        <v>2</v>
      </c>
      <c r="AF142" s="1">
        <v>202</v>
      </c>
      <c r="AG142" s="1" t="s">
        <v>1352</v>
      </c>
      <c r="AH142" s="7">
        <v>5772248.9299999997</v>
      </c>
      <c r="AI142" s="7">
        <f>Таблица2[[#This Row],[Действующая КС]]/Таблица2[[#This Row],[Площадь помещения]]</f>
        <v>28689.109990059642</v>
      </c>
      <c r="AJ142" s="43">
        <f>VLOOKUP(Таблица2[[#This Row],[Уточнённый кадастровый номер родительского объекта - здания]],Таблица1[[Кадастровый номер здания]:[УПКС]],33,0)</f>
        <v>22356.688600000001</v>
      </c>
      <c r="AK142" s="47">
        <f>ROUND(Таблица2[[#This Row],[УПКС родительского объекта]]*Таблица2[[#This Row],[Площадь помещения]],2)</f>
        <v>4498165.75</v>
      </c>
      <c r="AL142" s="14">
        <f>Таблица2[[#This Row],[Кадастровая стоимость, руб]]/Таблица2[[#This Row],[Действующая КС]]</f>
        <v>0.77927438759991252</v>
      </c>
      <c r="AM142" s="13" t="s">
        <v>3996</v>
      </c>
      <c r="AN142" s="13" t="s">
        <v>3997</v>
      </c>
      <c r="AO142" s="13" t="s">
        <v>3999</v>
      </c>
      <c r="AP142" s="12" t="s">
        <v>3985</v>
      </c>
      <c r="AQ142" s="12" t="s">
        <v>3986</v>
      </c>
      <c r="AR142" s="46" t="s">
        <v>4015</v>
      </c>
    </row>
    <row r="143" spans="1:44" x14ac:dyDescent="0.25">
      <c r="A143" s="1" t="s">
        <v>3345</v>
      </c>
      <c r="B143" s="1" t="s">
        <v>2966</v>
      </c>
      <c r="C143" s="1" t="s">
        <v>741</v>
      </c>
      <c r="D14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4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3" s="1"/>
      <c r="H14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3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143" s="5" t="s">
        <v>3988</v>
      </c>
      <c r="K143" s="5" t="s">
        <v>3989</v>
      </c>
      <c r="L143" s="5" t="s">
        <v>1005</v>
      </c>
      <c r="M143" s="5">
        <v>205001000000</v>
      </c>
      <c r="N143" s="5" t="s">
        <v>2966</v>
      </c>
      <c r="O143" s="1">
        <v>70.400000000000006</v>
      </c>
      <c r="P143" s="6">
        <v>1</v>
      </c>
      <c r="Q143" s="6" t="s">
        <v>3902</v>
      </c>
      <c r="R143" s="1" t="s">
        <v>3346</v>
      </c>
      <c r="S14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3" s="1" t="str">
        <f>IF(Таблица2[[#This Row],[Нас.пункт, микрорайон]]="Искателей","Искателей","")</f>
        <v/>
      </c>
      <c r="U14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Школьная</v>
      </c>
      <c r="W14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14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3" s="5" t="s">
        <v>2968</v>
      </c>
      <c r="AA143" s="5">
        <v>1</v>
      </c>
      <c r="AB143" s="1" t="s">
        <v>3164</v>
      </c>
      <c r="AC14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43" s="1">
        <v>2</v>
      </c>
      <c r="AF143" s="1">
        <v>202</v>
      </c>
      <c r="AG143" s="1" t="s">
        <v>1352</v>
      </c>
      <c r="AH143" s="7">
        <v>513160.58</v>
      </c>
      <c r="AI143" s="7">
        <f>Таблица2[[#This Row],[Действующая КС]]/Таблица2[[#This Row],[Площадь помещения]]</f>
        <v>7289.2127840909088</v>
      </c>
      <c r="AJ143" s="43">
        <f>VLOOKUP(Таблица2[[#This Row],[Уточнённый кадастровый номер родительского объекта - здания]],Таблица1[[Кадастровый номер здания]:[УПКС]],33,0)</f>
        <v>13770.6217</v>
      </c>
      <c r="AK143" s="47">
        <f>ROUND(Таблица2[[#This Row],[УПКС родительского объекта]]*Таблица2[[#This Row],[Площадь помещения]],2)</f>
        <v>969451.77</v>
      </c>
      <c r="AL143" s="14">
        <f>Таблица2[[#This Row],[Кадастровая стоимость, руб]]/Таблица2[[#This Row],[Действующая КС]]</f>
        <v>1.8891781788850577</v>
      </c>
      <c r="AM143" s="13" t="s">
        <v>3996</v>
      </c>
      <c r="AN143" s="13" t="s">
        <v>3997</v>
      </c>
      <c r="AO143" s="13" t="s">
        <v>3999</v>
      </c>
      <c r="AP143" s="12" t="s">
        <v>3985</v>
      </c>
      <c r="AQ143" s="12" t="s">
        <v>3986</v>
      </c>
      <c r="AR143" s="46" t="s">
        <v>4015</v>
      </c>
    </row>
    <row r="144" spans="1:44" x14ac:dyDescent="0.25">
      <c r="A144" s="1" t="s">
        <v>3041</v>
      </c>
      <c r="B144" s="1" t="s">
        <v>2966</v>
      </c>
      <c r="C144" s="1" t="s">
        <v>65</v>
      </c>
      <c r="D14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4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4" s="1"/>
      <c r="H14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4" s="5">
        <f>VLOOKUP(Таблица2[[#This Row],[Уточнённый кадастровый номер родительского объекта - здания]],Таблица1[[Кадастровый номер здания]:[№ корп]],14,0)</f>
        <v>1963</v>
      </c>
      <c r="J144" s="5" t="s">
        <v>3988</v>
      </c>
      <c r="K144" s="5" t="s">
        <v>3989</v>
      </c>
      <c r="L144" s="5" t="s">
        <v>1005</v>
      </c>
      <c r="M144" s="5">
        <v>205001000000</v>
      </c>
      <c r="N144" s="5" t="s">
        <v>2966</v>
      </c>
      <c r="O144" s="1">
        <v>23</v>
      </c>
      <c r="P144" s="6">
        <v>1</v>
      </c>
      <c r="Q144" s="6" t="s">
        <v>3903</v>
      </c>
      <c r="R144" s="1" t="s">
        <v>3042</v>
      </c>
      <c r="S14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4" s="1" t="str">
        <f>IF(Таблица2[[#This Row],[Нас.пункт, микрорайон]]="Искателей","Искателей","")</f>
        <v/>
      </c>
      <c r="U14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1-й</v>
      </c>
      <c r="W14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14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4" s="5" t="s">
        <v>2968</v>
      </c>
      <c r="AA144" s="5">
        <v>1</v>
      </c>
      <c r="AB144" s="1"/>
      <c r="AC14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44" s="1">
        <v>2</v>
      </c>
      <c r="AF144" s="1">
        <v>201</v>
      </c>
      <c r="AG144" s="1" t="s">
        <v>1350</v>
      </c>
      <c r="AH144" s="7">
        <v>1127156.17</v>
      </c>
      <c r="AI144" s="7">
        <f>Таблица2[[#This Row],[Действующая КС]]/Таблица2[[#This Row],[Площадь помещения]]</f>
        <v>49006.789999999994</v>
      </c>
      <c r="AJ144" s="43">
        <f>VLOOKUP(Таблица2[[#This Row],[Уточнённый кадастровый номер родительского объекта - здания]],Таблица1[[Кадастровый номер здания]:[УПКС]],33,0)</f>
        <v>14947.2192</v>
      </c>
      <c r="AK144" s="47">
        <f>ROUND(Таблица2[[#This Row],[УПКС родительского объекта]]*Таблица2[[#This Row],[Площадь помещения]],2)</f>
        <v>343786.04</v>
      </c>
      <c r="AL144" s="14">
        <f>Таблица2[[#This Row],[Кадастровая стоимость, руб]]/Таблица2[[#This Row],[Действующая КС]]</f>
        <v>0.30500302367151128</v>
      </c>
      <c r="AM144" s="13" t="s">
        <v>3996</v>
      </c>
      <c r="AN144" s="13" t="s">
        <v>3997</v>
      </c>
      <c r="AO144" s="13" t="s">
        <v>3999</v>
      </c>
      <c r="AP144" s="12" t="s">
        <v>3985</v>
      </c>
      <c r="AQ144" s="12" t="s">
        <v>3986</v>
      </c>
      <c r="AR144" s="46" t="s">
        <v>4015</v>
      </c>
    </row>
    <row r="145" spans="1:44" x14ac:dyDescent="0.25">
      <c r="A145" s="1" t="s">
        <v>3043</v>
      </c>
      <c r="B145" s="1" t="s">
        <v>2966</v>
      </c>
      <c r="C145" s="1" t="s">
        <v>65</v>
      </c>
      <c r="D14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4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5" s="1"/>
      <c r="H14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5" s="5">
        <f>VLOOKUP(Таблица2[[#This Row],[Уточнённый кадастровый номер родительского объекта - здания]],Таблица1[[Кадастровый номер здания]:[№ корп]],14,0)</f>
        <v>1963</v>
      </c>
      <c r="J145" s="5" t="s">
        <v>3988</v>
      </c>
      <c r="K145" s="5" t="s">
        <v>3989</v>
      </c>
      <c r="L145" s="5" t="s">
        <v>1005</v>
      </c>
      <c r="M145" s="5">
        <v>205001000000</v>
      </c>
      <c r="N145" s="5" t="s">
        <v>2966</v>
      </c>
      <c r="O145" s="1">
        <v>28.1</v>
      </c>
      <c r="P145" s="6">
        <v>1</v>
      </c>
      <c r="Q145" s="6" t="s">
        <v>3903</v>
      </c>
      <c r="R145" s="1" t="s">
        <v>3044</v>
      </c>
      <c r="S14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5" s="1" t="str">
        <f>IF(Таблица2[[#This Row],[Нас.пункт, микрорайон]]="Искателей","Искателей","")</f>
        <v/>
      </c>
      <c r="U14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1-й</v>
      </c>
      <c r="W14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14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5" s="5" t="s">
        <v>2968</v>
      </c>
      <c r="AA145" s="5">
        <v>2</v>
      </c>
      <c r="AB145" s="1"/>
      <c r="AC14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45" s="1">
        <v>2</v>
      </c>
      <c r="AF145" s="1">
        <v>201</v>
      </c>
      <c r="AG145" s="1" t="s">
        <v>1350</v>
      </c>
      <c r="AH145" s="7">
        <v>1323819.3799999999</v>
      </c>
      <c r="AI145" s="7">
        <f>Таблица2[[#This Row],[Действующая КС]]/Таблица2[[#This Row],[Площадь помещения]]</f>
        <v>47111.009964412806</v>
      </c>
      <c r="AJ145" s="43">
        <f>VLOOKUP(Таблица2[[#This Row],[Уточнённый кадастровый номер родительского объекта - здания]],Таблица1[[Кадастровый номер здания]:[УПКС]],33,0)</f>
        <v>14947.2192</v>
      </c>
      <c r="AK145" s="47">
        <f>ROUND(Таблица2[[#This Row],[УПКС родительского объекта]]*Таблица2[[#This Row],[Площадь помещения]],2)</f>
        <v>420016.86</v>
      </c>
      <c r="AL145" s="14">
        <f>Таблица2[[#This Row],[Кадастровая стоимость, руб]]/Таблица2[[#This Row],[Действующая КС]]</f>
        <v>0.31727656079487221</v>
      </c>
      <c r="AM145" s="13" t="s">
        <v>3996</v>
      </c>
      <c r="AN145" s="13" t="s">
        <v>3997</v>
      </c>
      <c r="AO145" s="13" t="s">
        <v>3999</v>
      </c>
      <c r="AP145" s="12" t="s">
        <v>3985</v>
      </c>
      <c r="AQ145" s="12" t="s">
        <v>3986</v>
      </c>
      <c r="AR145" s="46" t="s">
        <v>4015</v>
      </c>
    </row>
    <row r="146" spans="1:44" x14ac:dyDescent="0.25">
      <c r="A146" s="1" t="s">
        <v>3347</v>
      </c>
      <c r="B146" s="1" t="s">
        <v>2999</v>
      </c>
      <c r="C146" s="1" t="s">
        <v>873</v>
      </c>
      <c r="D14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4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6" s="1"/>
      <c r="H14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6" s="5">
        <f>VLOOKUP(Таблица2[[#This Row],[Уточнённый кадастровый номер родительского объекта - здания]],Таблица1[[Кадастровый номер здания]:[№ корп]],14,0)</f>
        <v>2003</v>
      </c>
      <c r="J146" s="5" t="s">
        <v>3988</v>
      </c>
      <c r="K146" s="5" t="s">
        <v>3989</v>
      </c>
      <c r="L146" s="5" t="s">
        <v>1005</v>
      </c>
      <c r="M146" s="5">
        <v>205001000000</v>
      </c>
      <c r="N146" s="5" t="s">
        <v>2966</v>
      </c>
      <c r="O146" s="1">
        <v>92.8</v>
      </c>
      <c r="P146" s="6">
        <v>1</v>
      </c>
      <c r="Q146" s="6" t="s">
        <v>3903</v>
      </c>
      <c r="R146" s="1" t="s">
        <v>3348</v>
      </c>
      <c r="S14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6" s="1" t="str">
        <f>IF(Таблица2[[#This Row],[Нас.пункт, микрорайон]]="Искателей","Искателей","")</f>
        <v/>
      </c>
      <c r="U14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1-й</v>
      </c>
      <c r="W14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</v>
      </c>
      <c r="X14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6" s="5" t="s">
        <v>2968</v>
      </c>
      <c r="AA146" s="5">
        <v>1</v>
      </c>
      <c r="AB146" s="1" t="s">
        <v>3164</v>
      </c>
      <c r="AC14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46" s="1">
        <v>2</v>
      </c>
      <c r="AF146" s="1">
        <v>202</v>
      </c>
      <c r="AG146" s="1" t="s">
        <v>1352</v>
      </c>
      <c r="AH146" s="7">
        <v>3269945.34</v>
      </c>
      <c r="AI146" s="7">
        <f>Таблица2[[#This Row],[Действующая КС]]/Таблица2[[#This Row],[Площадь помещения]]</f>
        <v>35236.479956896554</v>
      </c>
      <c r="AJ146" s="43">
        <f>VLOOKUP(Таблица2[[#This Row],[Уточнённый кадастровый номер родительского объекта - здания]],Таблица1[[Кадастровый номер здания]:[УПКС]],33,0)</f>
        <v>34579.555099999998</v>
      </c>
      <c r="AK146" s="47">
        <f>ROUND(Таблица2[[#This Row],[УПКС родительского объекта]]*Таблица2[[#This Row],[Площадь помещения]],2)</f>
        <v>3208982.71</v>
      </c>
      <c r="AL146" s="14">
        <f>Таблица2[[#This Row],[Кадастровая стоимость, руб]]/Таблица2[[#This Row],[Действующая КС]]</f>
        <v>0.98135668224961836</v>
      </c>
      <c r="AM146" s="13" t="s">
        <v>3996</v>
      </c>
      <c r="AN146" s="13" t="s">
        <v>3997</v>
      </c>
      <c r="AO146" s="13" t="s">
        <v>3999</v>
      </c>
      <c r="AP146" s="12" t="s">
        <v>3985</v>
      </c>
      <c r="AQ146" s="12" t="s">
        <v>3986</v>
      </c>
      <c r="AR146" s="46" t="s">
        <v>4015</v>
      </c>
    </row>
    <row r="147" spans="1:44" x14ac:dyDescent="0.25">
      <c r="A147" s="1" t="s">
        <v>3349</v>
      </c>
      <c r="B147" s="1" t="s">
        <v>2966</v>
      </c>
      <c r="C147" s="1" t="s">
        <v>1023</v>
      </c>
      <c r="D14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4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47" s="1"/>
      <c r="H14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47" s="5">
        <f>VLOOKUP(Таблица2[[#This Row],[Уточнённый кадастровый номер родительского объекта - здания]],Таблица1[[Кадастровый номер здания]:[№ корп]],14,0)</f>
        <v>1978</v>
      </c>
      <c r="J147" s="5" t="s">
        <v>3988</v>
      </c>
      <c r="K147" s="5" t="s">
        <v>3989</v>
      </c>
      <c r="L147" s="5" t="s">
        <v>1005</v>
      </c>
      <c r="M147" s="5">
        <v>205001000000</v>
      </c>
      <c r="N147" s="5" t="s">
        <v>2966</v>
      </c>
      <c r="O147" s="1">
        <v>153.30000000000001</v>
      </c>
      <c r="P147" s="6">
        <v>1</v>
      </c>
      <c r="Q147" s="6" t="s">
        <v>3955</v>
      </c>
      <c r="R147" s="1" t="s">
        <v>3350</v>
      </c>
      <c r="S14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7" s="1" t="str">
        <f>IF(Таблица2[[#This Row],[Нас.пункт, микрорайон]]="Искателей","Искателей","")</f>
        <v/>
      </c>
      <c r="U14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Качгортский</v>
      </c>
      <c r="W14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14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7" s="5" t="s">
        <v>2968</v>
      </c>
      <c r="AA147" s="5">
        <v>1</v>
      </c>
      <c r="AB147" s="1" t="s">
        <v>3164</v>
      </c>
      <c r="AC14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47" s="1">
        <v>2</v>
      </c>
      <c r="AF147" s="1">
        <v>201</v>
      </c>
      <c r="AG147" s="1" t="s">
        <v>1350</v>
      </c>
      <c r="AH147" s="7">
        <v>4765683.09</v>
      </c>
      <c r="AI147" s="7">
        <f>Таблица2[[#This Row],[Действующая КС]]/Таблица2[[#This Row],[Площадь помещения]]</f>
        <v>31087.299999999996</v>
      </c>
      <c r="AJ147" s="43">
        <f>VLOOKUP(Таблица2[[#This Row],[Уточнённый кадастровый номер родительского объекта - здания]],Таблица1[[Кадастровый номер здания]:[УПКС]],33,0)</f>
        <v>16113.768</v>
      </c>
      <c r="AK147" s="47">
        <f>ROUND(Таблица2[[#This Row],[УПКС родительского объекта]]*Таблица2[[#This Row],[Площадь помещения]],2)</f>
        <v>2470240.63</v>
      </c>
      <c r="AL147" s="14">
        <f>Таблица2[[#This Row],[Кадастровая стоимость, руб]]/Таблица2[[#This Row],[Действующая КС]]</f>
        <v>0.51833925658703417</v>
      </c>
      <c r="AM147" s="13" t="s">
        <v>3996</v>
      </c>
      <c r="AN147" s="13" t="s">
        <v>3997</v>
      </c>
      <c r="AO147" s="13" t="s">
        <v>3999</v>
      </c>
      <c r="AP147" s="12" t="s">
        <v>3985</v>
      </c>
      <c r="AQ147" s="12" t="s">
        <v>3986</v>
      </c>
      <c r="AR147" s="46" t="s">
        <v>4015</v>
      </c>
    </row>
    <row r="148" spans="1:44" x14ac:dyDescent="0.25">
      <c r="A148" s="1" t="s">
        <v>3045</v>
      </c>
      <c r="B148" s="1" t="s">
        <v>2999</v>
      </c>
      <c r="C148" s="1" t="s">
        <v>90</v>
      </c>
      <c r="D14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4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48" s="1"/>
      <c r="H14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8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148" s="5" t="s">
        <v>3988</v>
      </c>
      <c r="K148" s="5" t="s">
        <v>3989</v>
      </c>
      <c r="L148" s="5" t="s">
        <v>1005</v>
      </c>
      <c r="M148" s="5">
        <v>205001000000</v>
      </c>
      <c r="N148" s="5" t="s">
        <v>2966</v>
      </c>
      <c r="O148" s="1">
        <v>62.1</v>
      </c>
      <c r="P148" s="6">
        <v>1</v>
      </c>
      <c r="Q148" s="6" t="s">
        <v>3902</v>
      </c>
      <c r="R148" s="1" t="s">
        <v>3046</v>
      </c>
      <c r="S14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8" s="1" t="str">
        <f>IF(Таблица2[[#This Row],[Нас.пункт, микрорайон]]="Искателей","Искателей","")</f>
        <v/>
      </c>
      <c r="U14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Школьная</v>
      </c>
      <c r="W14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14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8" s="5" t="s">
        <v>2968</v>
      </c>
      <c r="AA148" s="5">
        <v>1</v>
      </c>
      <c r="AB148" s="1"/>
      <c r="AC14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48" s="1">
        <v>2</v>
      </c>
      <c r="AF148" s="1">
        <v>201</v>
      </c>
      <c r="AG148" s="1" t="s">
        <v>1350</v>
      </c>
      <c r="AH148" s="7">
        <v>2476652.9500000002</v>
      </c>
      <c r="AI148" s="7">
        <f>Таблица2[[#This Row],[Действующая КС]]/Таблица2[[#This Row],[Площадь помещения]]</f>
        <v>39881.690016103064</v>
      </c>
      <c r="AJ148" s="43">
        <f>VLOOKUP(Таблица2[[#This Row],[Уточнённый кадастровый номер родительского объекта - здания]],Таблица1[[Кадастровый номер здания]:[УПКС]],33,0)</f>
        <v>11110.783299999999</v>
      </c>
      <c r="AK148" s="47">
        <f>ROUND(Таблица2[[#This Row],[УПКС родительского объекта]]*Таблица2[[#This Row],[Площадь помещения]],2)</f>
        <v>689979.64</v>
      </c>
      <c r="AL148" s="14">
        <f>Таблица2[[#This Row],[Кадастровая стоимость, руб]]/Таблица2[[#This Row],[Действующая КС]]</f>
        <v>0.27859359140326867</v>
      </c>
      <c r="AM148" s="13" t="s">
        <v>3996</v>
      </c>
      <c r="AN148" s="13" t="s">
        <v>3997</v>
      </c>
      <c r="AO148" s="13" t="s">
        <v>3999</v>
      </c>
      <c r="AP148" s="12" t="s">
        <v>3985</v>
      </c>
      <c r="AQ148" s="12" t="s">
        <v>3986</v>
      </c>
      <c r="AR148" s="46" t="s">
        <v>4015</v>
      </c>
    </row>
    <row r="149" spans="1:44" x14ac:dyDescent="0.25">
      <c r="A149" s="1" t="s">
        <v>3047</v>
      </c>
      <c r="B149" s="1" t="s">
        <v>3048</v>
      </c>
      <c r="C149" s="1" t="s">
        <v>90</v>
      </c>
      <c r="D14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4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4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49" s="1"/>
      <c r="H14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49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149" s="5" t="s">
        <v>3988</v>
      </c>
      <c r="K149" s="5" t="s">
        <v>3989</v>
      </c>
      <c r="L149" s="5" t="s">
        <v>1005</v>
      </c>
      <c r="M149" s="5">
        <v>205001000000</v>
      </c>
      <c r="N149" s="5" t="s">
        <v>2966</v>
      </c>
      <c r="O149" s="1">
        <v>42.8</v>
      </c>
      <c r="P149" s="6">
        <v>1</v>
      </c>
      <c r="Q149" s="6" t="s">
        <v>3902</v>
      </c>
      <c r="R149" s="1" t="s">
        <v>3049</v>
      </c>
      <c r="S14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49" s="1" t="str">
        <f>IF(Таблица2[[#This Row],[Нас.пункт, микрорайон]]="Искателей","Искателей","")</f>
        <v/>
      </c>
      <c r="U14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4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Школьная</v>
      </c>
      <c r="W14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14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4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49" s="5" t="s">
        <v>2968</v>
      </c>
      <c r="AA149" s="5">
        <v>2</v>
      </c>
      <c r="AB149" s="1"/>
      <c r="AC14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4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49" s="1">
        <v>2</v>
      </c>
      <c r="AF149" s="1">
        <v>201</v>
      </c>
      <c r="AG149" s="1" t="s">
        <v>1350</v>
      </c>
      <c r="AH149" s="7">
        <v>1870094.64</v>
      </c>
      <c r="AI149" s="7">
        <f>Таблица2[[#This Row],[Действующая КС]]/Таблица2[[#This Row],[Площадь помещения]]</f>
        <v>43693.8</v>
      </c>
      <c r="AJ149" s="43">
        <f>VLOOKUP(Таблица2[[#This Row],[Уточнённый кадастровый номер родительского объекта - здания]],Таблица1[[Кадастровый номер здания]:[УПКС]],33,0)</f>
        <v>11110.783299999999</v>
      </c>
      <c r="AK149" s="47">
        <f>ROUND(Таблица2[[#This Row],[УПКС родительского объекта]]*Таблица2[[#This Row],[Площадь помещения]],2)</f>
        <v>475541.53</v>
      </c>
      <c r="AL149" s="14">
        <f>Таблица2[[#This Row],[Кадастровая стоимость, руб]]/Таблица2[[#This Row],[Действующая КС]]</f>
        <v>0.25428741403162358</v>
      </c>
      <c r="AM149" s="13" t="s">
        <v>3996</v>
      </c>
      <c r="AN149" s="13" t="s">
        <v>3997</v>
      </c>
      <c r="AO149" s="13" t="s">
        <v>3999</v>
      </c>
      <c r="AP149" s="12" t="s">
        <v>3985</v>
      </c>
      <c r="AQ149" s="12" t="s">
        <v>3986</v>
      </c>
      <c r="AR149" s="46" t="s">
        <v>4015</v>
      </c>
    </row>
    <row r="150" spans="1:44" x14ac:dyDescent="0.25">
      <c r="A150" s="1" t="s">
        <v>3351</v>
      </c>
      <c r="B150" s="1" t="s">
        <v>2966</v>
      </c>
      <c r="C150" s="1" t="s">
        <v>687</v>
      </c>
      <c r="D15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5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5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0" s="1"/>
      <c r="H15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50" s="5">
        <f>VLOOKUP(Таблица2[[#This Row],[Уточнённый кадастровый номер родительского объекта - здания]],Таблица1[[Кадастровый номер здания]:[№ корп]],14,0)</f>
        <v>1962</v>
      </c>
      <c r="J150" s="5" t="s">
        <v>3988</v>
      </c>
      <c r="K150" s="5" t="s">
        <v>3989</v>
      </c>
      <c r="L150" s="5" t="s">
        <v>1005</v>
      </c>
      <c r="M150" s="5">
        <v>205001000000</v>
      </c>
      <c r="N150" s="5" t="s">
        <v>2966</v>
      </c>
      <c r="O150" s="1">
        <v>63.7</v>
      </c>
      <c r="P150" s="6">
        <v>1</v>
      </c>
      <c r="Q150" s="6" t="s">
        <v>3902</v>
      </c>
      <c r="R150" s="1" t="s">
        <v>3352</v>
      </c>
      <c r="S15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0" s="1" t="str">
        <f>IF(Таблица2[[#This Row],[Нас.пункт, микрорайон]]="Искателей","Искателей","")</f>
        <v/>
      </c>
      <c r="U15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Школьная</v>
      </c>
      <c r="W15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</v>
      </c>
      <c r="X15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0" s="5" t="s">
        <v>2968</v>
      </c>
      <c r="AA150" s="5">
        <v>1</v>
      </c>
      <c r="AB150" s="1" t="s">
        <v>3164</v>
      </c>
      <c r="AC15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0" s="1">
        <v>2</v>
      </c>
      <c r="AF150" s="1">
        <v>202</v>
      </c>
      <c r="AG150" s="1" t="s">
        <v>1352</v>
      </c>
      <c r="AH150" s="7">
        <v>464322.85</v>
      </c>
      <c r="AI150" s="7">
        <f>Таблица2[[#This Row],[Действующая КС]]/Таблица2[[#This Row],[Площадь помещения]]</f>
        <v>7289.2127158555722</v>
      </c>
      <c r="AJ150" s="43">
        <f>VLOOKUP(Таблица2[[#This Row],[Уточнённый кадастровый номер родительского объекта - здания]],Таблица1[[Кадастровый номер здания]:[УПКС]],33,0)</f>
        <v>14453.6607</v>
      </c>
      <c r="AK150" s="47">
        <f>ROUND(Таблица2[[#This Row],[УПКС родительского объекта]]*Таблица2[[#This Row],[Площадь помещения]],2)</f>
        <v>920698.19</v>
      </c>
      <c r="AL150" s="14">
        <f>Таблица2[[#This Row],[Кадастровая стоимость, руб]]/Таблица2[[#This Row],[Действующая КС]]</f>
        <v>1.9828836551981019</v>
      </c>
      <c r="AM150" s="13" t="s">
        <v>3996</v>
      </c>
      <c r="AN150" s="13" t="s">
        <v>3997</v>
      </c>
      <c r="AO150" s="13" t="s">
        <v>3999</v>
      </c>
      <c r="AP150" s="12" t="s">
        <v>3985</v>
      </c>
      <c r="AQ150" s="12" t="s">
        <v>3986</v>
      </c>
      <c r="AR150" s="46" t="s">
        <v>4015</v>
      </c>
    </row>
    <row r="151" spans="1:44" x14ac:dyDescent="0.25">
      <c r="A151" s="1" t="s">
        <v>3353</v>
      </c>
      <c r="B151" s="1" t="s">
        <v>2999</v>
      </c>
      <c r="C151" s="1" t="s">
        <v>309</v>
      </c>
      <c r="D15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5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5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1" s="1"/>
      <c r="H15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151" s="5">
        <f>VLOOKUP(Таблица2[[#This Row],[Уточнённый кадастровый номер родительского объекта - здания]],Таблица1[[Кадастровый номер здания]:[№ корп]],14,0)</f>
        <v>1965</v>
      </c>
      <c r="J151" s="5" t="s">
        <v>3988</v>
      </c>
      <c r="K151" s="5" t="s">
        <v>3989</v>
      </c>
      <c r="L151" s="5" t="s">
        <v>1005</v>
      </c>
      <c r="M151" s="5">
        <v>205001000000</v>
      </c>
      <c r="N151" s="5" t="s">
        <v>2966</v>
      </c>
      <c r="O151" s="1">
        <v>49.2</v>
      </c>
      <c r="P151" s="6">
        <v>1</v>
      </c>
      <c r="Q151" s="6" t="s">
        <v>3903</v>
      </c>
      <c r="R151" s="1" t="s">
        <v>3354</v>
      </c>
      <c r="S15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1" s="1" t="str">
        <f>IF(Таблица2[[#This Row],[Нас.пункт, микрорайон]]="Искателей","Искателей","")</f>
        <v/>
      </c>
      <c r="U15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1-й</v>
      </c>
      <c r="W15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</v>
      </c>
      <c r="X15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1" s="5" t="s">
        <v>2968</v>
      </c>
      <c r="AA151" s="5">
        <v>1</v>
      </c>
      <c r="AB151" s="1"/>
      <c r="AC15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1" s="1">
        <v>2</v>
      </c>
      <c r="AF151" s="1">
        <v>202</v>
      </c>
      <c r="AG151" s="1" t="s">
        <v>1352</v>
      </c>
      <c r="AH151" s="7">
        <v>2044174.88</v>
      </c>
      <c r="AI151" s="7">
        <f>Таблица2[[#This Row],[Действующая КС]]/Таблица2[[#This Row],[Площадь помещения]]</f>
        <v>41548.269918699181</v>
      </c>
      <c r="AJ151" s="43">
        <f>VLOOKUP(Таблица2[[#This Row],[Уточнённый кадастровый номер родительского объекта - здания]],Таблица1[[Кадастровый номер здания]:[УПКС]],33,0)</f>
        <v>9452.1993999999995</v>
      </c>
      <c r="AK151" s="47">
        <f>ROUND(Таблица2[[#This Row],[УПКС родительского объекта]]*Таблица2[[#This Row],[Площадь помещения]],2)</f>
        <v>465048.21</v>
      </c>
      <c r="AL151" s="14">
        <f>Таблица2[[#This Row],[Кадастровая стоимость, руб]]/Таблица2[[#This Row],[Действующая КС]]</f>
        <v>0.22749922942013653</v>
      </c>
      <c r="AM151" s="13" t="s">
        <v>3996</v>
      </c>
      <c r="AN151" s="13" t="s">
        <v>3997</v>
      </c>
      <c r="AO151" s="13" t="s">
        <v>3999</v>
      </c>
      <c r="AP151" s="12" t="s">
        <v>3985</v>
      </c>
      <c r="AQ151" s="12" t="s">
        <v>3986</v>
      </c>
      <c r="AR151" s="46" t="s">
        <v>4015</v>
      </c>
    </row>
    <row r="152" spans="1:44" x14ac:dyDescent="0.25">
      <c r="A152" s="1" t="s">
        <v>3355</v>
      </c>
      <c r="B152" s="1" t="s">
        <v>2966</v>
      </c>
      <c r="C152" s="1" t="s">
        <v>581</v>
      </c>
      <c r="D15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5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5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2" s="1"/>
      <c r="H15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52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52" s="5" t="s">
        <v>3988</v>
      </c>
      <c r="K152" s="5" t="s">
        <v>3989</v>
      </c>
      <c r="L152" s="5" t="s">
        <v>1005</v>
      </c>
      <c r="M152" s="5">
        <v>205001000000</v>
      </c>
      <c r="N152" s="5" t="s">
        <v>2966</v>
      </c>
      <c r="O152" s="1">
        <v>49.9</v>
      </c>
      <c r="P152" s="6">
        <v>1</v>
      </c>
      <c r="Q152" s="6" t="s">
        <v>3905</v>
      </c>
      <c r="R152" s="1" t="s">
        <v>3356</v>
      </c>
      <c r="S15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2" s="1" t="str">
        <f>IF(Таблица2[[#This Row],[Нас.пункт, микрорайон]]="Искателей","Искателей","")</f>
        <v/>
      </c>
      <c r="U15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2-й</v>
      </c>
      <c r="W15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15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2" s="5" t="s">
        <v>2968</v>
      </c>
      <c r="AA152" s="5">
        <v>1</v>
      </c>
      <c r="AB152" s="1" t="s">
        <v>3164</v>
      </c>
      <c r="AC15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2" s="1">
        <v>2</v>
      </c>
      <c r="AF152" s="1">
        <v>202</v>
      </c>
      <c r="AG152" s="1" t="s">
        <v>1352</v>
      </c>
      <c r="AH152" s="7">
        <v>2071561.07</v>
      </c>
      <c r="AI152" s="7">
        <f>Таблица2[[#This Row],[Действующая КС]]/Таблица2[[#This Row],[Площадь помещения]]</f>
        <v>41514.249899799601</v>
      </c>
      <c r="AJ152" s="43">
        <f>VLOOKUP(Таблица2[[#This Row],[Уточнённый кадастровый номер родительского объекта - здания]],Таблица1[[Кадастровый номер здания]:[УПКС]],33,0)</f>
        <v>14574.1106</v>
      </c>
      <c r="AK152" s="47">
        <f>ROUND(Таблица2[[#This Row],[УПКС родительского объекта]]*Таблица2[[#This Row],[Площадь помещения]],2)</f>
        <v>727248.12</v>
      </c>
      <c r="AL152" s="14">
        <f>Таблица2[[#This Row],[Кадастровая стоимость, руб]]/Таблица2[[#This Row],[Действующая КС]]</f>
        <v>0.3510628436360797</v>
      </c>
      <c r="AM152" s="13" t="s">
        <v>3996</v>
      </c>
      <c r="AN152" s="13" t="s">
        <v>3997</v>
      </c>
      <c r="AO152" s="13" t="s">
        <v>3999</v>
      </c>
      <c r="AP152" s="12" t="s">
        <v>3985</v>
      </c>
      <c r="AQ152" s="12" t="s">
        <v>3986</v>
      </c>
      <c r="AR152" s="46" t="s">
        <v>4015</v>
      </c>
    </row>
    <row r="153" spans="1:44" x14ac:dyDescent="0.25">
      <c r="A153" s="1" t="s">
        <v>3357</v>
      </c>
      <c r="B153" s="1" t="s">
        <v>2966</v>
      </c>
      <c r="C153" s="1" t="s">
        <v>647</v>
      </c>
      <c r="D15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83:00:050022</v>
      </c>
      <c r="E15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5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3" s="1"/>
      <c r="H15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53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53" s="5" t="s">
        <v>3988</v>
      </c>
      <c r="K153" s="5" t="s">
        <v>3989</v>
      </c>
      <c r="L153" s="5" t="s">
        <v>1005</v>
      </c>
      <c r="M153" s="5">
        <v>205001000000</v>
      </c>
      <c r="N153" s="5" t="s">
        <v>2966</v>
      </c>
      <c r="O153" s="1">
        <v>36.1</v>
      </c>
      <c r="P153" s="6">
        <v>1</v>
      </c>
      <c r="Q153" s="6" t="s">
        <v>3905</v>
      </c>
      <c r="R153" s="1" t="s">
        <v>3358</v>
      </c>
      <c r="S15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3" s="1" t="str">
        <f>IF(Таблица2[[#This Row],[Нас.пункт, микрорайон]]="Искателей","Искателей","")</f>
        <v/>
      </c>
      <c r="U15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2-й</v>
      </c>
      <c r="W15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15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3" s="5" t="s">
        <v>2968</v>
      </c>
      <c r="AA153" s="5">
        <v>1</v>
      </c>
      <c r="AB153" s="1"/>
      <c r="AC15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3" s="1">
        <v>2</v>
      </c>
      <c r="AF153" s="1">
        <v>202</v>
      </c>
      <c r="AG153" s="1" t="s">
        <v>1352</v>
      </c>
      <c r="AH153" s="7">
        <v>1616251.87</v>
      </c>
      <c r="AI153" s="7">
        <f>Таблица2[[#This Row],[Действующая КС]]/Таблица2[[#This Row],[Площадь помещения]]</f>
        <v>44771.519944598338</v>
      </c>
      <c r="AJ153" s="43">
        <f>VLOOKUP(Таблица2[[#This Row],[Уточнённый кадастровый номер родительского объекта - здания]],Таблица1[[Кадастровый номер здания]:[УПКС]],33,0)</f>
        <v>14286.0144</v>
      </c>
      <c r="AK153" s="47">
        <f>ROUND(Таблица2[[#This Row],[УПКС родительского объекта]]*Таблица2[[#This Row],[Площадь помещения]],2)</f>
        <v>515725.12</v>
      </c>
      <c r="AL153" s="14">
        <f>Таблица2[[#This Row],[Кадастровая стоимость, руб]]/Таблица2[[#This Row],[Действующая КС]]</f>
        <v>0.3190870987205725</v>
      </c>
      <c r="AM153" s="13" t="s">
        <v>3996</v>
      </c>
      <c r="AN153" s="13" t="s">
        <v>3997</v>
      </c>
      <c r="AO153" s="13" t="s">
        <v>3999</v>
      </c>
      <c r="AP153" s="12" t="s">
        <v>3985</v>
      </c>
      <c r="AQ153" s="12" t="s">
        <v>3986</v>
      </c>
      <c r="AR153" s="46" t="s">
        <v>4015</v>
      </c>
    </row>
    <row r="154" spans="1:44" x14ac:dyDescent="0.25">
      <c r="A154" s="1" t="s">
        <v>4025</v>
      </c>
      <c r="B154" s="1" t="s">
        <v>2965</v>
      </c>
      <c r="C154" s="54" t="s">
        <v>4024</v>
      </c>
      <c r="D154" s="22">
        <f>VLOOKUP(Таблица2[[#This Row],[Уточнённый кадастровый номер родительского объекта - здания]],Таблица1[[Кадастровый номер здания]:[№ корп]],4,0)</f>
        <v>0</v>
      </c>
      <c r="E154" s="22">
        <f>VLOOKUP(Таблица2[[#This Row],[Уточнённый кадастровый номер родительского объекта - здания]],Таблица1[[Кадастровый номер здания]:[№ корп]],7,0)</f>
        <v>0</v>
      </c>
      <c r="F154" s="22">
        <f>VLOOKUP(Таблица2[[#This Row],[Уточнённый кадастровый номер родительского объекта - здания]],Таблица1[[Кадастровый номер здания]:[№ корп]],6,0)</f>
        <v>0</v>
      </c>
      <c r="G154" s="5"/>
      <c r="H154" s="22">
        <f>VLOOKUP(Таблица2[[#This Row],[Уточнённый кадастровый номер родительского объекта - здания]],Таблица1[[Кадастровый номер здания]:[№ корп]],13,0)</f>
        <v>0</v>
      </c>
      <c r="I154" s="22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154" s="5"/>
      <c r="K154" s="5"/>
      <c r="L154" s="5"/>
      <c r="M154" s="5"/>
      <c r="N154" s="5"/>
      <c r="O154" s="54">
        <v>61.3</v>
      </c>
      <c r="P154" s="55">
        <v>1</v>
      </c>
      <c r="Q154" s="6" t="s">
        <v>3902</v>
      </c>
      <c r="R154" s="57" t="s">
        <v>4030</v>
      </c>
      <c r="S154" s="22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4" s="22" t="str">
        <f>IF(Таблица2[[#This Row],[Нас.пункт, микрорайон]]="Искателей","Искателей","")</f>
        <v/>
      </c>
      <c r="U154" s="22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Школьная</v>
      </c>
      <c r="W15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15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4" s="58" t="s">
        <v>2968</v>
      </c>
      <c r="AA154" s="58">
        <v>1</v>
      </c>
      <c r="AB154" s="1"/>
      <c r="AC15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4" s="1">
        <v>2</v>
      </c>
      <c r="AF154" s="1">
        <v>202</v>
      </c>
      <c r="AG154" s="1" t="s">
        <v>1352</v>
      </c>
      <c r="AH154" s="59">
        <v>2275247.58</v>
      </c>
      <c r="AI154" s="7">
        <f>Таблица2[[#This Row],[Действующая КС]]/Таблица2[[#This Row],[Площадь помещения]]</f>
        <v>37116.600000000006</v>
      </c>
      <c r="AJ154" s="43">
        <f>VLOOKUP(Таблица2[[#This Row],[Уточнённый кадастровый номер родительского объекта - здания]],Таблица1[[Кадастровый номер здания]:[УПКС]],33,0)</f>
        <v>12936.6394</v>
      </c>
      <c r="AK154" s="47">
        <f>ROUND(Таблица2[[#This Row],[УПКС родительского объекта]]*Таблица2[[#This Row],[Площадь помещения]],2)</f>
        <v>793016</v>
      </c>
      <c r="AL154" s="14">
        <f>Таблица2[[#This Row],[Кадастровая стоимость, руб]]/Таблица2[[#This Row],[Действующая КС]]</f>
        <v>0.34854053113639616</v>
      </c>
      <c r="AM154" s="13" t="s">
        <v>3996</v>
      </c>
      <c r="AN154" s="13" t="s">
        <v>3997</v>
      </c>
      <c r="AO154" s="13" t="s">
        <v>3999</v>
      </c>
      <c r="AP154" s="12" t="s">
        <v>3985</v>
      </c>
      <c r="AQ154" s="12" t="s">
        <v>3986</v>
      </c>
      <c r="AR154" s="46" t="s">
        <v>4015</v>
      </c>
    </row>
    <row r="155" spans="1:44" x14ac:dyDescent="0.25">
      <c r="A155" s="1" t="s">
        <v>3359</v>
      </c>
      <c r="B155" s="1" t="s">
        <v>3178</v>
      </c>
      <c r="C155" s="1" t="s">
        <v>649</v>
      </c>
      <c r="D15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5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5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5" s="1"/>
      <c r="H15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55" s="5">
        <f>VLOOKUP(Таблица2[[#This Row],[Уточнённый кадастровый номер родительского объекта - здания]],Таблица1[[Кадастровый номер здания]:[№ корп]],14,0)</f>
        <v>1946</v>
      </c>
      <c r="J155" s="5" t="s">
        <v>3988</v>
      </c>
      <c r="K155" s="5" t="s">
        <v>3989</v>
      </c>
      <c r="L155" s="5" t="s">
        <v>1005</v>
      </c>
      <c r="M155" s="5">
        <v>205001000000</v>
      </c>
      <c r="N155" s="5" t="s">
        <v>2966</v>
      </c>
      <c r="O155" s="1">
        <v>57.9</v>
      </c>
      <c r="P155" s="6">
        <v>1</v>
      </c>
      <c r="Q155" s="6" t="s">
        <v>3907</v>
      </c>
      <c r="R155" s="1" t="s">
        <v>3360</v>
      </c>
      <c r="S15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5" s="1" t="str">
        <f>IF(Таблица2[[#This Row],[Нас.пункт, микрорайон]]="Искателей","Искателей","")</f>
        <v/>
      </c>
      <c r="U15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Зимняя</v>
      </c>
      <c r="W15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15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5" s="5" t="s">
        <v>2968</v>
      </c>
      <c r="AA155" s="5">
        <v>1</v>
      </c>
      <c r="AB155" s="1" t="s">
        <v>3164</v>
      </c>
      <c r="AC15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5" s="1">
        <v>2</v>
      </c>
      <c r="AF155" s="1">
        <v>202</v>
      </c>
      <c r="AG155" s="1" t="s">
        <v>1352</v>
      </c>
      <c r="AH155" s="7">
        <v>485109.68</v>
      </c>
      <c r="AI155" s="7">
        <f>Таблица2[[#This Row],[Действующая КС]]/Таблица2[[#This Row],[Площадь помещения]]</f>
        <v>8378.4055267702934</v>
      </c>
      <c r="AJ155" s="43">
        <f>VLOOKUP(Таблица2[[#This Row],[Уточнённый кадастровый номер родительского объекта - здания]],Таблица1[[Кадастровый номер здания]:[УПКС]],33,0)</f>
        <v>12650.013199999999</v>
      </c>
      <c r="AK155" s="47">
        <f>ROUND(Таблица2[[#This Row],[УПКС родительского объекта]]*Таблица2[[#This Row],[Площадь помещения]],2)</f>
        <v>732435.76</v>
      </c>
      <c r="AL155" s="14">
        <f>Таблица2[[#This Row],[Кадастровая стоимость, руб]]/Таблица2[[#This Row],[Действующая КС]]</f>
        <v>1.5098353840310916</v>
      </c>
      <c r="AM155" s="13" t="s">
        <v>3996</v>
      </c>
      <c r="AN155" s="13" t="s">
        <v>3997</v>
      </c>
      <c r="AO155" s="13" t="s">
        <v>3999</v>
      </c>
      <c r="AP155" s="12" t="s">
        <v>3985</v>
      </c>
      <c r="AQ155" s="12" t="s">
        <v>3986</v>
      </c>
      <c r="AR155" s="46" t="s">
        <v>4015</v>
      </c>
    </row>
    <row r="156" spans="1:44" x14ac:dyDescent="0.25">
      <c r="A156" s="1" t="s">
        <v>3361</v>
      </c>
      <c r="B156" s="1" t="s">
        <v>2999</v>
      </c>
      <c r="C156" s="1" t="s">
        <v>609</v>
      </c>
      <c r="D15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5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5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6" s="1"/>
      <c r="H15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56" s="5">
        <f>VLOOKUP(Таблица2[[#This Row],[Уточнённый кадастровый номер родительского объекта - здания]],Таблица1[[Кадастровый номер здания]:[№ корп]],14,0)</f>
        <v>1974</v>
      </c>
      <c r="J156" s="5" t="s">
        <v>3988</v>
      </c>
      <c r="K156" s="5" t="s">
        <v>3989</v>
      </c>
      <c r="L156" s="5" t="s">
        <v>1005</v>
      </c>
      <c r="M156" s="5">
        <v>205001000000</v>
      </c>
      <c r="N156" s="5" t="s">
        <v>2966</v>
      </c>
      <c r="O156" s="1">
        <v>52.7</v>
      </c>
      <c r="P156" s="6">
        <v>1</v>
      </c>
      <c r="Q156" s="6" t="s">
        <v>3907</v>
      </c>
      <c r="R156" s="1" t="s">
        <v>3362</v>
      </c>
      <c r="S15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6" s="1" t="str">
        <f>IF(Таблица2[[#This Row],[Нас.пункт, микрорайон]]="Искателей","Искателей","")</f>
        <v/>
      </c>
      <c r="U15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Зимняя</v>
      </c>
      <c r="W15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15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6" s="5" t="s">
        <v>2968</v>
      </c>
      <c r="AA156" s="5">
        <v>1</v>
      </c>
      <c r="AB156" s="1" t="s">
        <v>3164</v>
      </c>
      <c r="AC15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6" s="1">
        <v>2</v>
      </c>
      <c r="AF156" s="1">
        <v>202</v>
      </c>
      <c r="AG156" s="1" t="s">
        <v>1352</v>
      </c>
      <c r="AH156" s="7">
        <v>441453.74</v>
      </c>
      <c r="AI156" s="7">
        <f>Таблица2[[#This Row],[Действующая КС]]/Таблица2[[#This Row],[Площадь помещения]]</f>
        <v>8376.731309297913</v>
      </c>
      <c r="AJ156" s="43">
        <f>VLOOKUP(Таблица2[[#This Row],[Уточнённый кадастровый номер родительского объекта - здания]],Таблица1[[Кадастровый номер здания]:[УПКС]],33,0)</f>
        <v>19851.374599999999</v>
      </c>
      <c r="AK156" s="47">
        <f>ROUND(Таблица2[[#This Row],[УПКС родительского объекта]]*Таблица2[[#This Row],[Площадь помещения]],2)</f>
        <v>1046167.44</v>
      </c>
      <c r="AL156" s="14">
        <f>Таблица2[[#This Row],[Кадастровая стоимость, руб]]/Таблица2[[#This Row],[Действующая КС]]</f>
        <v>2.3698234836565208</v>
      </c>
      <c r="AM156" s="13" t="s">
        <v>3996</v>
      </c>
      <c r="AN156" s="13" t="s">
        <v>3997</v>
      </c>
      <c r="AO156" s="13" t="s">
        <v>3999</v>
      </c>
      <c r="AP156" s="12" t="s">
        <v>3985</v>
      </c>
      <c r="AQ156" s="12" t="s">
        <v>3986</v>
      </c>
      <c r="AR156" s="46" t="s">
        <v>4015</v>
      </c>
    </row>
    <row r="157" spans="1:44" x14ac:dyDescent="0.25">
      <c r="A157" s="1" t="s">
        <v>3363</v>
      </c>
      <c r="B157" s="1" t="s">
        <v>2966</v>
      </c>
      <c r="C157" s="1" t="s">
        <v>855</v>
      </c>
      <c r="D15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5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5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7" s="1"/>
      <c r="H15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57" s="5">
        <f>VLOOKUP(Таблица2[[#This Row],[Уточнённый кадастровый номер родительского объекта - здания]],Таблица1[[Кадастровый номер здания]:[№ корп]],14,0)</f>
        <v>2002</v>
      </c>
      <c r="J157" s="5" t="s">
        <v>3988</v>
      </c>
      <c r="K157" s="5" t="s">
        <v>3989</v>
      </c>
      <c r="L157" s="5" t="s">
        <v>1005</v>
      </c>
      <c r="M157" s="5">
        <v>205001000000</v>
      </c>
      <c r="N157" s="5" t="s">
        <v>2966</v>
      </c>
      <c r="O157" s="1">
        <v>90</v>
      </c>
      <c r="P157" s="6">
        <v>1</v>
      </c>
      <c r="Q157" s="6" t="s">
        <v>3907</v>
      </c>
      <c r="R157" s="1" t="s">
        <v>3364</v>
      </c>
      <c r="S15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7" s="1" t="str">
        <f>IF(Таблица2[[#This Row],[Нас.пункт, микрорайон]]="Искателей","Искателей","")</f>
        <v/>
      </c>
      <c r="U15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Зимняя</v>
      </c>
      <c r="W15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2А</v>
      </c>
      <c r="X15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7" s="5" t="s">
        <v>2968</v>
      </c>
      <c r="AA157" s="5">
        <v>1</v>
      </c>
      <c r="AB157" s="1" t="s">
        <v>3164</v>
      </c>
      <c r="AC15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57" s="1">
        <v>2</v>
      </c>
      <c r="AF157" s="1">
        <v>202</v>
      </c>
      <c r="AG157" s="1" t="s">
        <v>1352</v>
      </c>
      <c r="AH157" s="7">
        <v>1621221.46</v>
      </c>
      <c r="AI157" s="7">
        <f>Таблица2[[#This Row],[Действующая КС]]/Таблица2[[#This Row],[Площадь помещения]]</f>
        <v>18013.571777777779</v>
      </c>
      <c r="AJ157" s="43">
        <f>VLOOKUP(Таблица2[[#This Row],[Уточнённый кадастровый номер родительского объекта - здания]],Таблица1[[Кадастровый номер здания]:[УПКС]],33,0)</f>
        <v>34942.615100000003</v>
      </c>
      <c r="AK157" s="47">
        <f>ROUND(Таблица2[[#This Row],[УПКС родительского объекта]]*Таблица2[[#This Row],[Площадь помещения]],2)</f>
        <v>3144835.36</v>
      </c>
      <c r="AL157" s="14">
        <f>Таблица2[[#This Row],[Кадастровая стоимость, руб]]/Таблица2[[#This Row],[Действующая КС]]</f>
        <v>1.939793814473687</v>
      </c>
      <c r="AM157" s="13" t="s">
        <v>3996</v>
      </c>
      <c r="AN157" s="13" t="s">
        <v>3997</v>
      </c>
      <c r="AO157" s="13" t="s">
        <v>3999</v>
      </c>
      <c r="AP157" s="12" t="s">
        <v>3985</v>
      </c>
      <c r="AQ157" s="12" t="s">
        <v>3986</v>
      </c>
      <c r="AR157" s="46" t="s">
        <v>4015</v>
      </c>
    </row>
    <row r="158" spans="1:44" x14ac:dyDescent="0.25">
      <c r="A158" s="1" t="s">
        <v>3050</v>
      </c>
      <c r="B158" s="1" t="s">
        <v>2966</v>
      </c>
      <c r="C158" s="1" t="s">
        <v>60</v>
      </c>
      <c r="D15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5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5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8" s="1"/>
      <c r="H15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58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158" s="5" t="s">
        <v>3988</v>
      </c>
      <c r="K158" s="5" t="s">
        <v>3989</v>
      </c>
      <c r="L158" s="5" t="s">
        <v>1005</v>
      </c>
      <c r="M158" s="5">
        <v>205001000000</v>
      </c>
      <c r="N158" s="5" t="s">
        <v>2966</v>
      </c>
      <c r="O158" s="1">
        <v>19.899999999999999</v>
      </c>
      <c r="P158" s="6">
        <v>1</v>
      </c>
      <c r="Q158" s="6" t="s">
        <v>3900</v>
      </c>
      <c r="R158" s="1" t="s">
        <v>3051</v>
      </c>
      <c r="S15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8" s="1" t="str">
        <f>IF(Таблица2[[#This Row],[Нас.пункт, микрорайон]]="Искателей","Искателей","")</f>
        <v/>
      </c>
      <c r="U15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5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15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8" s="5" t="s">
        <v>2968</v>
      </c>
      <c r="AA158" s="5">
        <v>1</v>
      </c>
      <c r="AB158" s="1"/>
      <c r="AC15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58" s="1">
        <v>2</v>
      </c>
      <c r="AF158" s="1">
        <v>201</v>
      </c>
      <c r="AG158" s="1" t="s">
        <v>1350</v>
      </c>
      <c r="AH158" s="7">
        <v>1035908.63</v>
      </c>
      <c r="AI158" s="7">
        <f>Таблица2[[#This Row],[Действующая КС]]/Таблица2[[#This Row],[Площадь помещения]]</f>
        <v>52055.710050251262</v>
      </c>
      <c r="AJ158" s="43">
        <f>VLOOKUP(Таблица2[[#This Row],[Уточнённый кадастровый номер родительского объекта - здания]],Таблица1[[Кадастровый номер здания]:[УПКС]],33,0)</f>
        <v>13637.905000000001</v>
      </c>
      <c r="AK158" s="47">
        <f>ROUND(Таблица2[[#This Row],[УПКС родительского объекта]]*Таблица2[[#This Row],[Площадь помещения]],2)</f>
        <v>271394.31</v>
      </c>
      <c r="AL158" s="14">
        <f>Таблица2[[#This Row],[Кадастровая стоимость, руб]]/Таблица2[[#This Row],[Действующая КС]]</f>
        <v>0.26198672560532676</v>
      </c>
      <c r="AM158" s="13" t="s">
        <v>3996</v>
      </c>
      <c r="AN158" s="13" t="s">
        <v>3997</v>
      </c>
      <c r="AO158" s="13" t="s">
        <v>3999</v>
      </c>
      <c r="AP158" s="12" t="s">
        <v>3985</v>
      </c>
      <c r="AQ158" s="12" t="s">
        <v>3986</v>
      </c>
      <c r="AR158" s="46" t="s">
        <v>4015</v>
      </c>
    </row>
    <row r="159" spans="1:44" x14ac:dyDescent="0.25">
      <c r="A159" s="1" t="s">
        <v>3052</v>
      </c>
      <c r="B159" s="1" t="s">
        <v>2966</v>
      </c>
      <c r="C159" s="1" t="s">
        <v>60</v>
      </c>
      <c r="D15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5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15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59" s="1"/>
      <c r="H15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59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159" s="5" t="s">
        <v>3988</v>
      </c>
      <c r="K159" s="5" t="s">
        <v>3989</v>
      </c>
      <c r="L159" s="5" t="s">
        <v>1005</v>
      </c>
      <c r="M159" s="5">
        <v>205001000000</v>
      </c>
      <c r="N159" s="5" t="s">
        <v>2966</v>
      </c>
      <c r="O159" s="1">
        <v>19.100000000000001</v>
      </c>
      <c r="P159" s="6">
        <v>1</v>
      </c>
      <c r="Q159" s="6" t="s">
        <v>3900</v>
      </c>
      <c r="R159" s="1" t="s">
        <v>3053</v>
      </c>
      <c r="S15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59" s="1" t="str">
        <f>IF(Таблица2[[#This Row],[Нас.пункт, микрорайон]]="Искателей","Искателей","")</f>
        <v/>
      </c>
      <c r="U15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5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5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15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5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59" s="5" t="s">
        <v>2968</v>
      </c>
      <c r="AA159" s="5">
        <v>2</v>
      </c>
      <c r="AB159" s="1"/>
      <c r="AC15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5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159" s="1">
        <v>2</v>
      </c>
      <c r="AF159" s="1">
        <v>201</v>
      </c>
      <c r="AG159" s="1" t="s">
        <v>1350</v>
      </c>
      <c r="AH159" s="7">
        <v>1001477.37</v>
      </c>
      <c r="AI159" s="7">
        <f>Таблица2[[#This Row],[Действующая КС]]/Таблица2[[#This Row],[Площадь помещения]]</f>
        <v>52433.370157068057</v>
      </c>
      <c r="AJ159" s="43">
        <f>VLOOKUP(Таблица2[[#This Row],[Уточнённый кадастровый номер родительского объекта - здания]],Таблица1[[Кадастровый номер здания]:[УПКС]],33,0)</f>
        <v>13637.905000000001</v>
      </c>
      <c r="AK159" s="47">
        <f>ROUND(Таблица2[[#This Row],[УПКС родительского объекта]]*Таблица2[[#This Row],[Площадь помещения]],2)</f>
        <v>260483.99</v>
      </c>
      <c r="AL159" s="14">
        <f>Таблица2[[#This Row],[Кадастровая стоимость, руб]]/Таблица2[[#This Row],[Действующая КС]]</f>
        <v>0.26009972646710927</v>
      </c>
      <c r="AM159" s="13" t="s">
        <v>3996</v>
      </c>
      <c r="AN159" s="13" t="s">
        <v>3997</v>
      </c>
      <c r="AO159" s="13" t="s">
        <v>3999</v>
      </c>
      <c r="AP159" s="12" t="s">
        <v>3985</v>
      </c>
      <c r="AQ159" s="12" t="s">
        <v>3986</v>
      </c>
      <c r="AR159" s="46" t="s">
        <v>4015</v>
      </c>
    </row>
    <row r="160" spans="1:44" x14ac:dyDescent="0.25">
      <c r="A160" s="1" t="s">
        <v>3365</v>
      </c>
      <c r="B160" s="1" t="s">
        <v>2966</v>
      </c>
      <c r="C160" s="1" t="s">
        <v>918</v>
      </c>
      <c r="D16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0" s="1"/>
      <c r="H16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60" s="5">
        <f>VLOOKUP(Таблица2[[#This Row],[Уточнённый кадастровый номер родительского объекта - здания]],Таблица1[[Кадастровый номер здания]:[№ корп]],14,0)</f>
        <v>2006</v>
      </c>
      <c r="J160" s="5" t="s">
        <v>3988</v>
      </c>
      <c r="K160" s="5" t="s">
        <v>3989</v>
      </c>
      <c r="L160" s="5" t="s">
        <v>1005</v>
      </c>
      <c r="M160" s="5">
        <v>205001000000</v>
      </c>
      <c r="N160" s="5" t="s">
        <v>2966</v>
      </c>
      <c r="O160" s="1">
        <v>105.3</v>
      </c>
      <c r="P160" s="6">
        <v>1</v>
      </c>
      <c r="Q160" s="6" t="s">
        <v>3900</v>
      </c>
      <c r="R160" s="1" t="s">
        <v>3366</v>
      </c>
      <c r="S16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0" s="1" t="str">
        <f>IF(Таблица2[[#This Row],[Нас.пункт, микрорайон]]="Искателей","Искателей","")</f>
        <v/>
      </c>
      <c r="U16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39Б</v>
      </c>
      <c r="X16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0" s="5" t="s">
        <v>2968</v>
      </c>
      <c r="AA160" s="5">
        <v>1</v>
      </c>
      <c r="AB160" s="1" t="s">
        <v>3164</v>
      </c>
      <c r="AC16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0" s="1">
        <v>2</v>
      </c>
      <c r="AF160" s="1">
        <v>202</v>
      </c>
      <c r="AG160" s="1" t="s">
        <v>1352</v>
      </c>
      <c r="AH160" s="7">
        <v>1164865.42</v>
      </c>
      <c r="AI160" s="7">
        <f>Таблица2[[#This Row],[Действующая КС]]/Таблица2[[#This Row],[Площадь помещения]]</f>
        <v>11062.349667616334</v>
      </c>
      <c r="AJ160" s="43">
        <f>VLOOKUP(Таблица2[[#This Row],[Уточнённый кадастровый номер родительского объекта - здания]],Таблица1[[Кадастровый номер здания]:[УПКС]],33,0)</f>
        <v>33625.123099999997</v>
      </c>
      <c r="AK160" s="47">
        <f>ROUND(Таблица2[[#This Row],[УПКС родительского объекта]]*Таблица2[[#This Row],[Площадь помещения]],2)</f>
        <v>3540725.46</v>
      </c>
      <c r="AL160" s="14">
        <f>Таблица2[[#This Row],[Кадастровая стоимость, руб]]/Таблица2[[#This Row],[Действующая КС]]</f>
        <v>3.0396004544456305</v>
      </c>
      <c r="AM160" s="13" t="s">
        <v>3996</v>
      </c>
      <c r="AN160" s="13" t="s">
        <v>3997</v>
      </c>
      <c r="AO160" s="13" t="s">
        <v>3999</v>
      </c>
      <c r="AP160" s="12" t="s">
        <v>3985</v>
      </c>
      <c r="AQ160" s="12" t="s">
        <v>3986</v>
      </c>
      <c r="AR160" s="46" t="s">
        <v>4015</v>
      </c>
    </row>
    <row r="161" spans="1:44" x14ac:dyDescent="0.25">
      <c r="A161" s="1" t="s">
        <v>3367</v>
      </c>
      <c r="B161" s="1" t="s">
        <v>2966</v>
      </c>
      <c r="C161" s="1" t="s">
        <v>587</v>
      </c>
      <c r="D16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1" s="1"/>
      <c r="H16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61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161" s="5" t="s">
        <v>3988</v>
      </c>
      <c r="K161" s="5" t="s">
        <v>3989</v>
      </c>
      <c r="L161" s="5" t="s">
        <v>1005</v>
      </c>
      <c r="M161" s="5">
        <v>205001000000</v>
      </c>
      <c r="N161" s="5" t="s">
        <v>2966</v>
      </c>
      <c r="O161" s="1">
        <v>50.5</v>
      </c>
      <c r="P161" s="6">
        <v>1</v>
      </c>
      <c r="Q161" s="6" t="s">
        <v>3900</v>
      </c>
      <c r="R161" s="1" t="s">
        <v>3368</v>
      </c>
      <c r="S16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1" s="1" t="str">
        <f>IF(Таблица2[[#This Row],[Нас.пункт, микрорайон]]="Искателей","Искателей","")</f>
        <v/>
      </c>
      <c r="U16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53</v>
      </c>
      <c r="X16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1" s="5" t="s">
        <v>2968</v>
      </c>
      <c r="AA161" s="5">
        <v>1</v>
      </c>
      <c r="AB161" s="1" t="s">
        <v>3164</v>
      </c>
      <c r="AC16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1" s="1">
        <v>2</v>
      </c>
      <c r="AF161" s="1">
        <v>202</v>
      </c>
      <c r="AG161" s="1" t="s">
        <v>1352</v>
      </c>
      <c r="AH161" s="7">
        <v>423024.93</v>
      </c>
      <c r="AI161" s="7">
        <f>Таблица2[[#This Row],[Действующая КС]]/Таблица2[[#This Row],[Площадь помещения]]</f>
        <v>8376.7312871287122</v>
      </c>
      <c r="AJ161" s="43">
        <f>VLOOKUP(Таблица2[[#This Row],[Уточнённый кадастровый номер родительского объекта - здания]],Таблица1[[Кадастровый номер здания]:[УПКС]],33,0)</f>
        <v>14136.8084</v>
      </c>
      <c r="AK161" s="47">
        <f>ROUND(Таблица2[[#This Row],[УПКС родительского объекта]]*Таблица2[[#This Row],[Площадь помещения]],2)</f>
        <v>713908.82</v>
      </c>
      <c r="AL161" s="14">
        <f>Таблица2[[#This Row],[Кадастровая стоимость, руб]]/Таблица2[[#This Row],[Действующая КС]]</f>
        <v>1.6876282445103175</v>
      </c>
      <c r="AM161" s="13" t="s">
        <v>3996</v>
      </c>
      <c r="AN161" s="13" t="s">
        <v>3997</v>
      </c>
      <c r="AO161" s="13" t="s">
        <v>3999</v>
      </c>
      <c r="AP161" s="12" t="s">
        <v>3985</v>
      </c>
      <c r="AQ161" s="12" t="s">
        <v>3986</v>
      </c>
      <c r="AR161" s="46" t="s">
        <v>4015</v>
      </c>
    </row>
    <row r="162" spans="1:44" x14ac:dyDescent="0.25">
      <c r="A162" s="1" t="s">
        <v>3369</v>
      </c>
      <c r="B162" s="1" t="s">
        <v>2966</v>
      </c>
      <c r="C162" s="1" t="s">
        <v>183</v>
      </c>
      <c r="D16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2" s="1"/>
      <c r="H16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162" s="5">
        <f>VLOOKUP(Таблица2[[#This Row],[Уточнённый кадастровый номер родительского объекта - здания]],Таблица1[[Кадастровый номер здания]:[№ корп]],14,0)</f>
        <v>2015</v>
      </c>
      <c r="J162" s="5" t="s">
        <v>3988</v>
      </c>
      <c r="K162" s="5" t="s">
        <v>3989</v>
      </c>
      <c r="L162" s="5" t="s">
        <v>1005</v>
      </c>
      <c r="M162" s="5">
        <v>205001000000</v>
      </c>
      <c r="N162" s="5" t="s">
        <v>2966</v>
      </c>
      <c r="O162" s="1">
        <v>58.2</v>
      </c>
      <c r="P162" s="6">
        <v>1</v>
      </c>
      <c r="Q162" s="6" t="s">
        <v>3900</v>
      </c>
      <c r="R162" s="1" t="s">
        <v>3370</v>
      </c>
      <c r="S16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2" s="1" t="str">
        <f>IF(Таблица2[[#This Row],[Нас.пункт, микрорайон]]="Искателей","Искателей","")</f>
        <v/>
      </c>
      <c r="U16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53А</v>
      </c>
      <c r="X16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2" s="5" t="s">
        <v>2968</v>
      </c>
      <c r="AA162" s="5">
        <v>1</v>
      </c>
      <c r="AB162" s="1" t="s">
        <v>3164</v>
      </c>
      <c r="AC16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2" s="1">
        <v>2</v>
      </c>
      <c r="AF162" s="1">
        <v>202</v>
      </c>
      <c r="AG162" s="1" t="s">
        <v>1352</v>
      </c>
      <c r="AH162" s="7">
        <v>2399303.15</v>
      </c>
      <c r="AI162" s="7">
        <f>Таблица2[[#This Row],[Действующая КС]]/Таблица2[[#This Row],[Площадь помещения]]</f>
        <v>41225.14003436426</v>
      </c>
      <c r="AJ162" s="43">
        <f>VLOOKUP(Таблица2[[#This Row],[Уточнённый кадастровый номер родительского объекта - здания]],Таблица1[[Кадастровый номер здания]:[УПКС]],33,0)</f>
        <v>34149.2817</v>
      </c>
      <c r="AK162" s="47">
        <f>ROUND(Таблица2[[#This Row],[УПКС родительского объекта]]*Таблица2[[#This Row],[Площадь помещения]],2)</f>
        <v>1987488.19</v>
      </c>
      <c r="AL162" s="14">
        <f>Таблица2[[#This Row],[Кадастровая стоимость, руб]]/Таблица2[[#This Row],[Действующая КС]]</f>
        <v>0.82836059711754229</v>
      </c>
      <c r="AM162" s="13" t="s">
        <v>3996</v>
      </c>
      <c r="AN162" s="13" t="s">
        <v>3997</v>
      </c>
      <c r="AO162" s="13" t="s">
        <v>3999</v>
      </c>
      <c r="AP162" s="12" t="s">
        <v>3985</v>
      </c>
      <c r="AQ162" s="12" t="s">
        <v>3986</v>
      </c>
      <c r="AR162" s="46" t="s">
        <v>4015</v>
      </c>
    </row>
    <row r="163" spans="1:44" x14ac:dyDescent="0.25">
      <c r="A163" s="1" t="s">
        <v>3371</v>
      </c>
      <c r="B163" s="1" t="s">
        <v>2966</v>
      </c>
      <c r="C163" s="1" t="s">
        <v>888</v>
      </c>
      <c r="D16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3" s="1"/>
      <c r="H16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63" s="5">
        <f>VLOOKUP(Таблица2[[#This Row],[Уточнённый кадастровый номер родительского объекта - здания]],Таблица1[[Кадастровый номер здания]:[№ корп]],14,0)</f>
        <v>1972</v>
      </c>
      <c r="J163" s="5" t="s">
        <v>3988</v>
      </c>
      <c r="K163" s="5" t="s">
        <v>3989</v>
      </c>
      <c r="L163" s="5" t="s">
        <v>1005</v>
      </c>
      <c r="M163" s="5">
        <v>205001000000</v>
      </c>
      <c r="N163" s="5" t="s">
        <v>2966</v>
      </c>
      <c r="O163" s="1">
        <v>25.7</v>
      </c>
      <c r="P163" s="6">
        <v>1</v>
      </c>
      <c r="Q163" s="6" t="s">
        <v>3900</v>
      </c>
      <c r="R163" s="1" t="s">
        <v>3372</v>
      </c>
      <c r="S16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3" s="1" t="str">
        <f>IF(Таблица2[[#This Row],[Нас.пункт, микрорайон]]="Искателей","Искателей","")</f>
        <v/>
      </c>
      <c r="U16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16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3" s="5" t="s">
        <v>2968</v>
      </c>
      <c r="AA163" s="5">
        <v>1</v>
      </c>
      <c r="AB163" s="1"/>
      <c r="AC16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3" s="1">
        <v>2</v>
      </c>
      <c r="AF163" s="1">
        <v>201</v>
      </c>
      <c r="AG163" s="1" t="s">
        <v>1350</v>
      </c>
      <c r="AH163" s="7">
        <v>215281.99</v>
      </c>
      <c r="AI163" s="7">
        <f>Таблица2[[#This Row],[Действующая КС]]/Таблица2[[#This Row],[Площадь помещения]]</f>
        <v>8376.73112840467</v>
      </c>
      <c r="AJ163" s="43">
        <f>VLOOKUP(Таблица2[[#This Row],[Уточнённый кадастровый номер родительского объекта - здания]],Таблица1[[Кадастровый номер здания]:[УПКС]],33,0)</f>
        <v>15402.427100000001</v>
      </c>
      <c r="AK163" s="47">
        <f>ROUND(Таблица2[[#This Row],[УПКС родительского объекта]]*Таблица2[[#This Row],[Площадь помещения]],2)</f>
        <v>395842.38</v>
      </c>
      <c r="AL163" s="14">
        <f>Таблица2[[#This Row],[Кадастровая стоимость, руб]]/Таблица2[[#This Row],[Действующая КС]]</f>
        <v>1.8387157235029277</v>
      </c>
      <c r="AM163" s="13" t="s">
        <v>3996</v>
      </c>
      <c r="AN163" s="13" t="s">
        <v>3997</v>
      </c>
      <c r="AO163" s="13" t="s">
        <v>3999</v>
      </c>
      <c r="AP163" s="12" t="s">
        <v>3985</v>
      </c>
      <c r="AQ163" s="12" t="s">
        <v>3986</v>
      </c>
      <c r="AR163" s="46" t="s">
        <v>4015</v>
      </c>
    </row>
    <row r="164" spans="1:44" x14ac:dyDescent="0.25">
      <c r="A164" s="1" t="s">
        <v>3373</v>
      </c>
      <c r="B164" s="1" t="s">
        <v>2966</v>
      </c>
      <c r="C164" s="1" t="s">
        <v>888</v>
      </c>
      <c r="D16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4" s="1"/>
      <c r="H16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64" s="5">
        <f>VLOOKUP(Таблица2[[#This Row],[Уточнённый кадастровый номер родительского объекта - здания]],Таблица1[[Кадастровый номер здания]:[№ корп]],14,0)</f>
        <v>1972</v>
      </c>
      <c r="J164" s="5" t="s">
        <v>3988</v>
      </c>
      <c r="K164" s="5" t="s">
        <v>3989</v>
      </c>
      <c r="L164" s="5" t="s">
        <v>1005</v>
      </c>
      <c r="M164" s="5">
        <v>205001000000</v>
      </c>
      <c r="N164" s="5" t="s">
        <v>2966</v>
      </c>
      <c r="O164" s="1">
        <v>26</v>
      </c>
      <c r="P164" s="6">
        <v>1</v>
      </c>
      <c r="Q164" s="6" t="s">
        <v>3900</v>
      </c>
      <c r="R164" s="1" t="s">
        <v>3374</v>
      </c>
      <c r="S16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4" s="1" t="str">
        <f>IF(Таблица2[[#This Row],[Нас.пункт, микрорайон]]="Искателей","Искателей","")</f>
        <v/>
      </c>
      <c r="U16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16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4" s="5" t="s">
        <v>2968</v>
      </c>
      <c r="AA164" s="5">
        <v>2</v>
      </c>
      <c r="AB164" s="1"/>
      <c r="AC16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4" s="1">
        <v>2</v>
      </c>
      <c r="AF164" s="1">
        <v>201</v>
      </c>
      <c r="AG164" s="1" t="s">
        <v>1350</v>
      </c>
      <c r="AH164" s="7">
        <v>217795.01</v>
      </c>
      <c r="AI164" s="7">
        <f>Таблица2[[#This Row],[Действующая КС]]/Таблица2[[#This Row],[Площадь помещения]]</f>
        <v>8376.7311538461545</v>
      </c>
      <c r="AJ164" s="43">
        <f>VLOOKUP(Таблица2[[#This Row],[Уточнённый кадастровый номер родительского объекта - здания]],Таблица1[[Кадастровый номер здания]:[УПКС]],33,0)</f>
        <v>15402.427100000001</v>
      </c>
      <c r="AK164" s="47">
        <f>ROUND(Таблица2[[#This Row],[УПКС родительского объекта]]*Таблица2[[#This Row],[Площадь помещения]],2)</f>
        <v>400463.1</v>
      </c>
      <c r="AL164" s="14">
        <f>Таблица2[[#This Row],[Кадастровая стоимость, руб]]/Таблица2[[#This Row],[Действующая КС]]</f>
        <v>1.8387156804005746</v>
      </c>
      <c r="AM164" s="13" t="s">
        <v>3996</v>
      </c>
      <c r="AN164" s="13" t="s">
        <v>3997</v>
      </c>
      <c r="AO164" s="13" t="s">
        <v>3999</v>
      </c>
      <c r="AP164" s="12" t="s">
        <v>3985</v>
      </c>
      <c r="AQ164" s="12" t="s">
        <v>3986</v>
      </c>
      <c r="AR164" s="46" t="s">
        <v>4015</v>
      </c>
    </row>
    <row r="165" spans="1:44" x14ac:dyDescent="0.25">
      <c r="A165" s="1" t="s">
        <v>3375</v>
      </c>
      <c r="B165" s="1" t="s">
        <v>2966</v>
      </c>
      <c r="C165" s="1" t="s">
        <v>480</v>
      </c>
      <c r="D16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5" s="1"/>
      <c r="H16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65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65" s="5" t="s">
        <v>3988</v>
      </c>
      <c r="K165" s="5" t="s">
        <v>3989</v>
      </c>
      <c r="L165" s="5" t="s">
        <v>1005</v>
      </c>
      <c r="M165" s="5">
        <v>205001000000</v>
      </c>
      <c r="N165" s="5" t="s">
        <v>2966</v>
      </c>
      <c r="O165" s="1">
        <v>28</v>
      </c>
      <c r="P165" s="6">
        <v>1</v>
      </c>
      <c r="Q165" s="6" t="s">
        <v>3900</v>
      </c>
      <c r="R165" s="1" t="s">
        <v>3376</v>
      </c>
      <c r="S16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5" s="1" t="str">
        <f>IF(Таблица2[[#This Row],[Нас.пункт, микрорайон]]="Искателей","Искателей","")</f>
        <v/>
      </c>
      <c r="U16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</v>
      </c>
      <c r="X16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5" s="5" t="s">
        <v>2968</v>
      </c>
      <c r="AA165" s="5">
        <v>1</v>
      </c>
      <c r="AB165" s="1" t="s">
        <v>3164</v>
      </c>
      <c r="AC16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5" s="1">
        <v>2</v>
      </c>
      <c r="AF165" s="1">
        <v>202</v>
      </c>
      <c r="AG165" s="1" t="s">
        <v>1352</v>
      </c>
      <c r="AH165" s="7">
        <v>272076.23</v>
      </c>
      <c r="AI165" s="7">
        <f>Таблица2[[#This Row],[Действующая КС]]/Таблица2[[#This Row],[Площадь помещения]]</f>
        <v>9717.0082142857136</v>
      </c>
      <c r="AJ165" s="43">
        <f>VLOOKUP(Таблица2[[#This Row],[Уточнённый кадастровый номер родительского объекта - здания]],Таблица1[[Кадастровый номер здания]:[УПКС]],33,0)</f>
        <v>15188.6533</v>
      </c>
      <c r="AK165" s="47">
        <f>ROUND(Таблица2[[#This Row],[УПКС родительского объекта]]*Таблица2[[#This Row],[Площадь помещения]],2)</f>
        <v>425282.29</v>
      </c>
      <c r="AL165" s="14">
        <f>Таблица2[[#This Row],[Кадастровая стоимость, руб]]/Таблица2[[#This Row],[Действующая КС]]</f>
        <v>1.5630997606810415</v>
      </c>
      <c r="AM165" s="13" t="s">
        <v>3996</v>
      </c>
      <c r="AN165" s="13" t="s">
        <v>3997</v>
      </c>
      <c r="AO165" s="13" t="s">
        <v>3999</v>
      </c>
      <c r="AP165" s="12" t="s">
        <v>3985</v>
      </c>
      <c r="AQ165" s="12" t="s">
        <v>3986</v>
      </c>
      <c r="AR165" s="46" t="s">
        <v>4015</v>
      </c>
    </row>
    <row r="166" spans="1:44" x14ac:dyDescent="0.25">
      <c r="A166" s="1" t="s">
        <v>3377</v>
      </c>
      <c r="B166" s="1" t="s">
        <v>2966</v>
      </c>
      <c r="C166" s="1" t="s">
        <v>548</v>
      </c>
      <c r="D16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6" s="1"/>
      <c r="H16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66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66" s="5" t="s">
        <v>3988</v>
      </c>
      <c r="K166" s="5" t="s">
        <v>3989</v>
      </c>
      <c r="L166" s="5" t="s">
        <v>1005</v>
      </c>
      <c r="M166" s="5">
        <v>205001000000</v>
      </c>
      <c r="N166" s="5" t="s">
        <v>2966</v>
      </c>
      <c r="O166" s="1">
        <v>43.5</v>
      </c>
      <c r="P166" s="6">
        <v>1</v>
      </c>
      <c r="Q166" s="6" t="s">
        <v>3900</v>
      </c>
      <c r="R166" s="1" t="s">
        <v>3378</v>
      </c>
      <c r="S16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6" s="1" t="str">
        <f>IF(Таблица2[[#This Row],[Нас.пункт, микрорайон]]="Искателей","Искателей","")</f>
        <v/>
      </c>
      <c r="U16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47</v>
      </c>
      <c r="X16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6" s="5" t="s">
        <v>2968</v>
      </c>
      <c r="AA166" s="5">
        <v>1</v>
      </c>
      <c r="AB166" s="1" t="s">
        <v>3164</v>
      </c>
      <c r="AC16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6" s="1">
        <v>2</v>
      </c>
      <c r="AF166" s="1">
        <v>202</v>
      </c>
      <c r="AG166" s="1" t="s">
        <v>1352</v>
      </c>
      <c r="AH166" s="7">
        <v>364387.81</v>
      </c>
      <c r="AI166" s="7">
        <f>Таблица2[[#This Row],[Действующая КС]]/Таблица2[[#This Row],[Площадь помещения]]</f>
        <v>8376.731264367816</v>
      </c>
      <c r="AJ166" s="43">
        <f>VLOOKUP(Таблица2[[#This Row],[Уточнённый кадастровый номер родительского объекта - здания]],Таблица1[[Кадастровый номер здания]:[УПКС]],33,0)</f>
        <v>14783.6351</v>
      </c>
      <c r="AK166" s="47">
        <f>ROUND(Таблица2[[#This Row],[УПКС родительского объекта]]*Таблица2[[#This Row],[Площадь помещения]],2)</f>
        <v>643088.13</v>
      </c>
      <c r="AL166" s="14">
        <f>Таблица2[[#This Row],[Кадастровая стоимость, руб]]/Таблица2[[#This Row],[Действующая КС]]</f>
        <v>1.7648453443050141</v>
      </c>
      <c r="AM166" s="13" t="s">
        <v>3996</v>
      </c>
      <c r="AN166" s="13" t="s">
        <v>3997</v>
      </c>
      <c r="AO166" s="13" t="s">
        <v>3999</v>
      </c>
      <c r="AP166" s="12" t="s">
        <v>3985</v>
      </c>
      <c r="AQ166" s="12" t="s">
        <v>3986</v>
      </c>
      <c r="AR166" s="46" t="s">
        <v>4015</v>
      </c>
    </row>
    <row r="167" spans="1:44" x14ac:dyDescent="0.25">
      <c r="A167" s="1" t="s">
        <v>3379</v>
      </c>
      <c r="B167" s="1" t="s">
        <v>2966</v>
      </c>
      <c r="C167" s="1" t="s">
        <v>700</v>
      </c>
      <c r="D16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67" s="1"/>
      <c r="H16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67" s="5">
        <f>VLOOKUP(Таблица2[[#This Row],[Уточнённый кадастровый номер родительского объекта - здания]],Таблица1[[Кадастровый номер здания]:[№ корп]],14,0)</f>
        <v>1939</v>
      </c>
      <c r="J167" s="5" t="s">
        <v>3988</v>
      </c>
      <c r="K167" s="5" t="s">
        <v>3989</v>
      </c>
      <c r="L167" s="5" t="s">
        <v>1005</v>
      </c>
      <c r="M167" s="5">
        <v>205001000000</v>
      </c>
      <c r="N167" s="5" t="s">
        <v>2966</v>
      </c>
      <c r="O167" s="1">
        <v>22.7</v>
      </c>
      <c r="P167" s="6">
        <v>1</v>
      </c>
      <c r="Q167" s="6" t="s">
        <v>3900</v>
      </c>
      <c r="R167" s="1" t="s">
        <v>3380</v>
      </c>
      <c r="S16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7" s="1" t="str">
        <f>IF(Таблица2[[#This Row],[Нас.пункт, микрорайон]]="Искателей","Искателей","")</f>
        <v/>
      </c>
      <c r="U16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16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7" s="5" t="s">
        <v>2968</v>
      </c>
      <c r="AA167" s="5">
        <v>1</v>
      </c>
      <c r="AB167" s="1"/>
      <c r="AC16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7" s="1">
        <v>2</v>
      </c>
      <c r="AF167" s="1">
        <v>202</v>
      </c>
      <c r="AG167" s="1" t="s">
        <v>1352</v>
      </c>
      <c r="AH167" s="7">
        <v>165465.13</v>
      </c>
      <c r="AI167" s="7">
        <f>Таблица2[[#This Row],[Действующая КС]]/Таблица2[[#This Row],[Площадь помещения]]</f>
        <v>7289.2127753303967</v>
      </c>
      <c r="AJ167" s="43">
        <f>VLOOKUP(Таблица2[[#This Row],[Уточнённый кадастровый номер родительского объекта - здания]],Таблица1[[Кадастровый номер здания]:[УПКС]],33,0)</f>
        <v>11985.387699999999</v>
      </c>
      <c r="AK167" s="47">
        <f>ROUND(Таблица2[[#This Row],[УПКС родительского объекта]]*Таблица2[[#This Row],[Площадь помещения]],2)</f>
        <v>272068.3</v>
      </c>
      <c r="AL167" s="14">
        <f>Таблица2[[#This Row],[Кадастровая стоимость, руб]]/Таблица2[[#This Row],[Действующая КС]]</f>
        <v>1.6442636584517836</v>
      </c>
      <c r="AM167" s="13" t="s">
        <v>3996</v>
      </c>
      <c r="AN167" s="13" t="s">
        <v>3997</v>
      </c>
      <c r="AO167" s="13" t="s">
        <v>3999</v>
      </c>
      <c r="AP167" s="12" t="s">
        <v>3985</v>
      </c>
      <c r="AQ167" s="12" t="s">
        <v>3986</v>
      </c>
      <c r="AR167" s="46" t="s">
        <v>4015</v>
      </c>
    </row>
    <row r="168" spans="1:44" x14ac:dyDescent="0.25">
      <c r="A168" s="1" t="s">
        <v>3381</v>
      </c>
      <c r="B168" s="1" t="s">
        <v>2966</v>
      </c>
      <c r="C168" s="1" t="s">
        <v>700</v>
      </c>
      <c r="D16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68" s="1"/>
      <c r="H16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68" s="5">
        <f>VLOOKUP(Таблица2[[#This Row],[Уточнённый кадастровый номер родительского объекта - здания]],Таблица1[[Кадастровый номер здания]:[№ корп]],14,0)</f>
        <v>1939</v>
      </c>
      <c r="J168" s="5" t="s">
        <v>3988</v>
      </c>
      <c r="K168" s="5" t="s">
        <v>3989</v>
      </c>
      <c r="L168" s="5" t="s">
        <v>1005</v>
      </c>
      <c r="M168" s="5">
        <v>205001000000</v>
      </c>
      <c r="N168" s="5" t="s">
        <v>2966</v>
      </c>
      <c r="O168" s="1">
        <v>42.7</v>
      </c>
      <c r="P168" s="6">
        <v>1</v>
      </c>
      <c r="Q168" s="6" t="s">
        <v>3900</v>
      </c>
      <c r="R168" s="1" t="s">
        <v>3382</v>
      </c>
      <c r="S16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8" s="1" t="str">
        <f>IF(Таблица2[[#This Row],[Нас.пункт, микрорайон]]="Искателей","Искателей","")</f>
        <v/>
      </c>
      <c r="U16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16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16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8" s="5" t="s">
        <v>2968</v>
      </c>
      <c r="AA168" s="5">
        <v>2</v>
      </c>
      <c r="AB168" s="1"/>
      <c r="AC16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8" s="1">
        <v>2</v>
      </c>
      <c r="AF168" s="1">
        <v>202</v>
      </c>
      <c r="AG168" s="1" t="s">
        <v>1352</v>
      </c>
      <c r="AH168" s="7">
        <v>311249.39</v>
      </c>
      <c r="AI168" s="7">
        <f>Таблица2[[#This Row],[Действующая КС]]/Таблица2[[#This Row],[Площадь помещения]]</f>
        <v>7289.2128805620605</v>
      </c>
      <c r="AJ168" s="43">
        <f>VLOOKUP(Таблица2[[#This Row],[Уточнённый кадастровый номер родительского объекта - здания]],Таблица1[[Кадастровый номер здания]:[УПКС]],33,0)</f>
        <v>11985.387699999999</v>
      </c>
      <c r="AK168" s="47">
        <f>ROUND(Таблица2[[#This Row],[УПКС родительского объекта]]*Таблица2[[#This Row],[Площадь помещения]],2)</f>
        <v>511776.05</v>
      </c>
      <c r="AL168" s="14">
        <f>Таблица2[[#This Row],[Кадастровая стоимость, руб]]/Таблица2[[#This Row],[Действующая КС]]</f>
        <v>1.6442636240989901</v>
      </c>
      <c r="AM168" s="13" t="s">
        <v>3996</v>
      </c>
      <c r="AN168" s="13" t="s">
        <v>3997</v>
      </c>
      <c r="AO168" s="13" t="s">
        <v>3999</v>
      </c>
      <c r="AP168" s="12" t="s">
        <v>3985</v>
      </c>
      <c r="AQ168" s="12" t="s">
        <v>3986</v>
      </c>
      <c r="AR168" s="46" t="s">
        <v>4015</v>
      </c>
    </row>
    <row r="169" spans="1:44" x14ac:dyDescent="0.25">
      <c r="A169" s="1" t="s">
        <v>3383</v>
      </c>
      <c r="B169" s="1" t="s">
        <v>2966</v>
      </c>
      <c r="C169" s="1" t="s">
        <v>161</v>
      </c>
      <c r="D16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6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6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69" s="1"/>
      <c r="H16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169" s="5">
        <f>VLOOKUP(Таблица2[[#This Row],[Уточнённый кадастровый номер родительского объекта - здания]],Таблица1[[Кадастровый номер здания]:[№ корп]],14,0)</f>
        <v>2000</v>
      </c>
      <c r="J169" s="5" t="s">
        <v>3988</v>
      </c>
      <c r="K169" s="5" t="s">
        <v>3989</v>
      </c>
      <c r="L169" s="5" t="s">
        <v>1005</v>
      </c>
      <c r="M169" s="5">
        <v>205001000000</v>
      </c>
      <c r="N169" s="5" t="s">
        <v>2966</v>
      </c>
      <c r="O169" s="1">
        <v>96.3</v>
      </c>
      <c r="P169" s="6">
        <v>1</v>
      </c>
      <c r="Q169" s="6" t="s">
        <v>3906</v>
      </c>
      <c r="R169" s="1" t="s">
        <v>3384</v>
      </c>
      <c r="S16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69" s="1" t="str">
        <f>IF(Таблица2[[#This Row],[Нас.пункт, микрорайон]]="Искателей","Искателей","")</f>
        <v/>
      </c>
      <c r="U16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6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6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</v>
      </c>
      <c r="X16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6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69" s="5" t="s">
        <v>2968</v>
      </c>
      <c r="AA169" s="5">
        <v>1</v>
      </c>
      <c r="AB169" s="1" t="s">
        <v>3164</v>
      </c>
      <c r="AC16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6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69" s="1">
        <v>2</v>
      </c>
      <c r="AF169" s="1">
        <v>202</v>
      </c>
      <c r="AG169" s="1" t="s">
        <v>1352</v>
      </c>
      <c r="AH169" s="7">
        <v>5454046.9400000004</v>
      </c>
      <c r="AI169" s="7">
        <f>Таблица2[[#This Row],[Действующая КС]]/Таблица2[[#This Row],[Площадь помещения]]</f>
        <v>56636.001453790246</v>
      </c>
      <c r="AJ169" s="43">
        <f>VLOOKUP(Таблица2[[#This Row],[Уточнённый кадастровый номер родительского объекта - здания]],Таблица1[[Кадастровый номер здания]:[УПКС]],33,0)</f>
        <v>33401.7016</v>
      </c>
      <c r="AK169" s="47">
        <f>ROUND(Таблица2[[#This Row],[УПКС родительского объекта]]*Таблица2[[#This Row],[Площадь помещения]],2)</f>
        <v>3216583.86</v>
      </c>
      <c r="AL169" s="14">
        <f>Таблица2[[#This Row],[Кадастровая стоимость, руб]]/Таблица2[[#This Row],[Действующая КС]]</f>
        <v>0.58976094180810257</v>
      </c>
      <c r="AM169" s="13" t="s">
        <v>3996</v>
      </c>
      <c r="AN169" s="13" t="s">
        <v>3997</v>
      </c>
      <c r="AO169" s="13" t="s">
        <v>3999</v>
      </c>
      <c r="AP169" s="12" t="s">
        <v>3985</v>
      </c>
      <c r="AQ169" s="12" t="s">
        <v>3986</v>
      </c>
      <c r="AR169" s="46" t="s">
        <v>4015</v>
      </c>
    </row>
    <row r="170" spans="1:44" x14ac:dyDescent="0.25">
      <c r="A170" s="1" t="s">
        <v>3385</v>
      </c>
      <c r="B170" s="1" t="s">
        <v>2966</v>
      </c>
      <c r="C170" s="1" t="s">
        <v>1113</v>
      </c>
      <c r="D17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0" s="1"/>
      <c r="H17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170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170" s="5" t="s">
        <v>3988</v>
      </c>
      <c r="K170" s="5" t="s">
        <v>3989</v>
      </c>
      <c r="L170" s="5" t="s">
        <v>1005</v>
      </c>
      <c r="M170" s="5">
        <v>205001000000</v>
      </c>
      <c r="N170" s="5" t="s">
        <v>2966</v>
      </c>
      <c r="O170" s="1">
        <v>34.200000000000003</v>
      </c>
      <c r="P170" s="6">
        <v>1</v>
      </c>
      <c r="Q170" s="6" t="s">
        <v>3906</v>
      </c>
      <c r="R170" s="1" t="s">
        <v>3386</v>
      </c>
      <c r="S17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0" s="1" t="str">
        <f>IF(Таблица2[[#This Row],[Нас.пункт, микрорайон]]="Искателей","Искателей","")</f>
        <v/>
      </c>
      <c r="U17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17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0" s="5" t="s">
        <v>2968</v>
      </c>
      <c r="AA170" s="5">
        <v>1</v>
      </c>
      <c r="AB170" s="1"/>
      <c r="AC17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0" s="1">
        <v>2</v>
      </c>
      <c r="AF170" s="1">
        <v>201</v>
      </c>
      <c r="AG170" s="1" t="s">
        <v>1350</v>
      </c>
      <c r="AH170" s="7">
        <v>153481.69</v>
      </c>
      <c r="AI170" s="7">
        <f>Таблица2[[#This Row],[Действующая КС]]/Таблица2[[#This Row],[Площадь помещения]]</f>
        <v>4487.7687134502921</v>
      </c>
      <c r="AJ170" s="43">
        <f>VLOOKUP(Таблица2[[#This Row],[Уточнённый кадастровый номер родительского объекта - здания]],Таблица1[[Кадастровый номер здания]:[УПКС]],33,0)</f>
        <v>12603.5383</v>
      </c>
      <c r="AK170" s="47">
        <f>ROUND(Таблица2[[#This Row],[УПКС родительского объекта]]*Таблица2[[#This Row],[Площадь помещения]],2)</f>
        <v>431041.01</v>
      </c>
      <c r="AL170" s="14">
        <f>Таблица2[[#This Row],[Кадастровая стоимость, руб]]/Таблица2[[#This Row],[Действующая КС]]</f>
        <v>2.8084197535223909</v>
      </c>
      <c r="AM170" s="13" t="s">
        <v>3996</v>
      </c>
      <c r="AN170" s="13" t="s">
        <v>3997</v>
      </c>
      <c r="AO170" s="13" t="s">
        <v>3999</v>
      </c>
      <c r="AP170" s="12" t="s">
        <v>3985</v>
      </c>
      <c r="AQ170" s="12" t="s">
        <v>3986</v>
      </c>
      <c r="AR170" s="46" t="s">
        <v>4015</v>
      </c>
    </row>
    <row r="171" spans="1:44" x14ac:dyDescent="0.25">
      <c r="A171" s="1" t="s">
        <v>3387</v>
      </c>
      <c r="B171" s="1" t="s">
        <v>2966</v>
      </c>
      <c r="C171" s="1" t="s">
        <v>1113</v>
      </c>
      <c r="D17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1" s="1"/>
      <c r="H17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171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171" s="5" t="s">
        <v>3988</v>
      </c>
      <c r="K171" s="5" t="s">
        <v>3989</v>
      </c>
      <c r="L171" s="5" t="s">
        <v>1005</v>
      </c>
      <c r="M171" s="5">
        <v>205001000000</v>
      </c>
      <c r="N171" s="5" t="s">
        <v>2966</v>
      </c>
      <c r="O171" s="1">
        <v>11.8</v>
      </c>
      <c r="P171" s="6">
        <v>1</v>
      </c>
      <c r="Q171" s="6" t="s">
        <v>3906</v>
      </c>
      <c r="R171" s="1" t="s">
        <v>3388</v>
      </c>
      <c r="S17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1" s="1" t="str">
        <f>IF(Таблица2[[#This Row],[Нас.пункт, микрорайон]]="Искателей","Искателей","")</f>
        <v/>
      </c>
      <c r="U17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17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1" s="5" t="s">
        <v>2968</v>
      </c>
      <c r="AA171" s="5">
        <v>2</v>
      </c>
      <c r="AB171" s="1"/>
      <c r="AC17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1" s="1">
        <v>2</v>
      </c>
      <c r="AF171" s="1">
        <v>201</v>
      </c>
      <c r="AG171" s="1" t="s">
        <v>1350</v>
      </c>
      <c r="AH171" s="7">
        <v>52955.67</v>
      </c>
      <c r="AI171" s="7">
        <f>Таблица2[[#This Row],[Действующая КС]]/Таблица2[[#This Row],[Площадь помещения]]</f>
        <v>4487.7686440677962</v>
      </c>
      <c r="AJ171" s="43">
        <f>VLOOKUP(Таблица2[[#This Row],[Уточнённый кадастровый номер родительского объекта - здания]],Таблица1[[Кадастровый номер здания]:[УПКС]],33,0)</f>
        <v>12603.5383</v>
      </c>
      <c r="AK171" s="47">
        <f>ROUND(Таблица2[[#This Row],[УПКС родительского объекта]]*Таблица2[[#This Row],[Площадь помещения]],2)</f>
        <v>148721.75</v>
      </c>
      <c r="AL171" s="14">
        <f>Таблица2[[#This Row],[Кадастровая стоимость, руб]]/Таблица2[[#This Row],[Действующая КС]]</f>
        <v>2.8084197593949809</v>
      </c>
      <c r="AM171" s="13" t="s">
        <v>3996</v>
      </c>
      <c r="AN171" s="13" t="s">
        <v>3997</v>
      </c>
      <c r="AO171" s="13" t="s">
        <v>3999</v>
      </c>
      <c r="AP171" s="12" t="s">
        <v>3985</v>
      </c>
      <c r="AQ171" s="12" t="s">
        <v>3986</v>
      </c>
      <c r="AR171" s="46" t="s">
        <v>4015</v>
      </c>
    </row>
    <row r="172" spans="1:44" x14ac:dyDescent="0.25">
      <c r="A172" s="1" t="s">
        <v>3389</v>
      </c>
      <c r="B172" s="1" t="s">
        <v>2966</v>
      </c>
      <c r="C172" s="1" t="s">
        <v>759</v>
      </c>
      <c r="D17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2" s="1"/>
      <c r="H17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2" s="5">
        <f>VLOOKUP(Таблица2[[#This Row],[Уточнённый кадастровый номер родительского объекта - здания]],Таблица1[[Кадастровый номер здания]:[№ корп]],14,0)</f>
        <v>1980</v>
      </c>
      <c r="J172" s="5" t="s">
        <v>3988</v>
      </c>
      <c r="K172" s="5" t="s">
        <v>3989</v>
      </c>
      <c r="L172" s="5" t="s">
        <v>1005</v>
      </c>
      <c r="M172" s="5">
        <v>205001000000</v>
      </c>
      <c r="N172" s="5" t="s">
        <v>2966</v>
      </c>
      <c r="O172" s="1">
        <v>73.2</v>
      </c>
      <c r="P172" s="6">
        <v>1</v>
      </c>
      <c r="Q172" s="6" t="s">
        <v>3906</v>
      </c>
      <c r="R172" s="1" t="s">
        <v>3390</v>
      </c>
      <c r="S17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2" s="1" t="str">
        <f>IF(Таблица2[[#This Row],[Нас.пункт, микрорайон]]="Искателей","Искателей","")</f>
        <v/>
      </c>
      <c r="U17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17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2" s="5" t="s">
        <v>2968</v>
      </c>
      <c r="AA172" s="5">
        <v>1</v>
      </c>
      <c r="AB172" s="1" t="s">
        <v>3164</v>
      </c>
      <c r="AC17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2" s="1">
        <v>2</v>
      </c>
      <c r="AF172" s="1">
        <v>202</v>
      </c>
      <c r="AG172" s="1" t="s">
        <v>1352</v>
      </c>
      <c r="AH172" s="7">
        <v>533570.37</v>
      </c>
      <c r="AI172" s="7">
        <f>Таблица2[[#This Row],[Действующая КС]]/Таблица2[[#This Row],[Площадь помещения]]</f>
        <v>7289.2127049180326</v>
      </c>
      <c r="AJ172" s="43">
        <f>VLOOKUP(Таблица2[[#This Row],[Уточнённый кадастровый номер родительского объекта - здания]],Таблица1[[Кадастровый номер здания]:[УПКС]],33,0)</f>
        <v>24178.268700000001</v>
      </c>
      <c r="AK172" s="47">
        <f>ROUND(Таблица2[[#This Row],[УПКС родительского объекта]]*Таблица2[[#This Row],[Площадь помещения]],2)</f>
        <v>1769849.27</v>
      </c>
      <c r="AL172" s="14">
        <f>Таблица2[[#This Row],[Кадастровая стоимость, руб]]/Таблица2[[#This Row],[Действующая КС]]</f>
        <v>3.3169931643693036</v>
      </c>
      <c r="AM172" s="13" t="s">
        <v>3996</v>
      </c>
      <c r="AN172" s="13" t="s">
        <v>3997</v>
      </c>
      <c r="AO172" s="13" t="s">
        <v>3999</v>
      </c>
      <c r="AP172" s="12" t="s">
        <v>3985</v>
      </c>
      <c r="AQ172" s="12" t="s">
        <v>3986</v>
      </c>
      <c r="AR172" s="46" t="s">
        <v>4015</v>
      </c>
    </row>
    <row r="173" spans="1:44" x14ac:dyDescent="0.25">
      <c r="A173" s="1" t="s">
        <v>3391</v>
      </c>
      <c r="B173" s="1" t="s">
        <v>2966</v>
      </c>
      <c r="C173" s="1" t="s">
        <v>531</v>
      </c>
      <c r="D17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3" s="1"/>
      <c r="H17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3" s="5">
        <f>VLOOKUP(Таблица2[[#This Row],[Уточнённый кадастровый номер родительского объекта - здания]],Таблица1[[Кадастровый номер здания]:[№ корп]],14,0)</f>
        <v>1938</v>
      </c>
      <c r="J173" s="5" t="s">
        <v>3988</v>
      </c>
      <c r="K173" s="5" t="s">
        <v>3989</v>
      </c>
      <c r="L173" s="5" t="s">
        <v>1005</v>
      </c>
      <c r="M173" s="5">
        <v>205001000000</v>
      </c>
      <c r="N173" s="5" t="s">
        <v>2966</v>
      </c>
      <c r="O173" s="1">
        <v>39.9</v>
      </c>
      <c r="P173" s="6">
        <v>1</v>
      </c>
      <c r="Q173" s="6" t="s">
        <v>3906</v>
      </c>
      <c r="R173" s="1" t="s">
        <v>3392</v>
      </c>
      <c r="S17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3" s="1" t="str">
        <f>IF(Таблица2[[#This Row],[Нас.пункт, микрорайон]]="Искателей","Искателей","")</f>
        <v/>
      </c>
      <c r="U17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17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3" s="5" t="s">
        <v>2968</v>
      </c>
      <c r="AA173" s="5">
        <v>1</v>
      </c>
      <c r="AB173" s="1" t="s">
        <v>3164</v>
      </c>
      <c r="AC17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3" s="1">
        <v>2</v>
      </c>
      <c r="AF173" s="1">
        <v>202</v>
      </c>
      <c r="AG173" s="1" t="s">
        <v>1352</v>
      </c>
      <c r="AH173" s="7">
        <v>334231.58</v>
      </c>
      <c r="AI173" s="7">
        <f>Таблица2[[#This Row],[Действующая КС]]/Таблица2[[#This Row],[Площадь помещения]]</f>
        <v>8376.7313283208023</v>
      </c>
      <c r="AJ173" s="43">
        <f>VLOOKUP(Таблица2[[#This Row],[Уточнённый кадастровый номер родительского объекта - здания]],Таблица1[[Кадастровый номер здания]:[УПКС]],33,0)</f>
        <v>12763.8887</v>
      </c>
      <c r="AK173" s="47">
        <f>ROUND(Таблица2[[#This Row],[УПКС родительского объекта]]*Таблица2[[#This Row],[Площадь помещения]],2)</f>
        <v>509279.16</v>
      </c>
      <c r="AL173" s="14">
        <f>Таблица2[[#This Row],[Кадастровая стоимость, руб]]/Таблица2[[#This Row],[Действующая КС]]</f>
        <v>1.5237314199932872</v>
      </c>
      <c r="AM173" s="13" t="s">
        <v>3996</v>
      </c>
      <c r="AN173" s="13" t="s">
        <v>3997</v>
      </c>
      <c r="AO173" s="13" t="s">
        <v>3999</v>
      </c>
      <c r="AP173" s="12" t="s">
        <v>3985</v>
      </c>
      <c r="AQ173" s="12" t="s">
        <v>3986</v>
      </c>
      <c r="AR173" s="46" t="s">
        <v>4015</v>
      </c>
    </row>
    <row r="174" spans="1:44" x14ac:dyDescent="0.25">
      <c r="A174" s="1" t="s">
        <v>3393</v>
      </c>
      <c r="B174" s="1" t="s">
        <v>2966</v>
      </c>
      <c r="C174" s="1" t="s">
        <v>744</v>
      </c>
      <c r="D17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4" s="1"/>
      <c r="H17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4" s="5">
        <f>VLOOKUP(Таблица2[[#This Row],[Уточнённый кадастровый номер родительского объекта - здания]],Таблица1[[Кадастровый номер здания]:[№ корп]],14,0)</f>
        <v>1947</v>
      </c>
      <c r="J174" s="5" t="s">
        <v>3988</v>
      </c>
      <c r="K174" s="5" t="s">
        <v>3989</v>
      </c>
      <c r="L174" s="5" t="s">
        <v>1005</v>
      </c>
      <c r="M174" s="5">
        <v>205001000000</v>
      </c>
      <c r="N174" s="5" t="s">
        <v>2966</v>
      </c>
      <c r="O174" s="1">
        <v>18.5</v>
      </c>
      <c r="P174" s="6">
        <v>1</v>
      </c>
      <c r="Q174" s="6" t="s">
        <v>3906</v>
      </c>
      <c r="R174" s="1" t="s">
        <v>3394</v>
      </c>
      <c r="S17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4" s="1" t="str">
        <f>IF(Таблица2[[#This Row],[Нас.пункт, микрорайон]]="Искателей","Искателей","")</f>
        <v/>
      </c>
      <c r="U17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22</v>
      </c>
      <c r="X17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4" s="5" t="s">
        <v>2968</v>
      </c>
      <c r="AA174" s="5">
        <v>1</v>
      </c>
      <c r="AB174" s="1"/>
      <c r="AC17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4" s="1">
        <v>2</v>
      </c>
      <c r="AF174" s="1">
        <v>201</v>
      </c>
      <c r="AG174" s="1" t="s">
        <v>1350</v>
      </c>
      <c r="AH174" s="7">
        <v>134850.44</v>
      </c>
      <c r="AI174" s="7">
        <f>Таблица2[[#This Row],[Действующая КС]]/Таблица2[[#This Row],[Площадь помещения]]</f>
        <v>7289.2129729729731</v>
      </c>
      <c r="AJ174" s="43">
        <f>VLOOKUP(Таблица2[[#This Row],[Уточнённый кадастровый номер родительского объекта - здания]],Таблица1[[Кадастровый номер здания]:[УПКС]],33,0)</f>
        <v>12177.7814</v>
      </c>
      <c r="AK174" s="47">
        <f>ROUND(Таблица2[[#This Row],[УПКС родительского объекта]]*Таблица2[[#This Row],[Площадь помещения]],2)</f>
        <v>225288.95999999999</v>
      </c>
      <c r="AL174" s="14">
        <f>Таблица2[[#This Row],[Кадастровая стоимость, руб]]/Таблица2[[#This Row],[Действующая КС]]</f>
        <v>1.6706579526177296</v>
      </c>
      <c r="AM174" s="13" t="s">
        <v>3996</v>
      </c>
      <c r="AN174" s="13" t="s">
        <v>3997</v>
      </c>
      <c r="AO174" s="13" t="s">
        <v>3999</v>
      </c>
      <c r="AP174" s="12" t="s">
        <v>3985</v>
      </c>
      <c r="AQ174" s="12" t="s">
        <v>3986</v>
      </c>
      <c r="AR174" s="46" t="s">
        <v>4015</v>
      </c>
    </row>
    <row r="175" spans="1:44" x14ac:dyDescent="0.25">
      <c r="A175" s="1" t="s">
        <v>3395</v>
      </c>
      <c r="B175" s="1" t="s">
        <v>2966</v>
      </c>
      <c r="C175" s="1" t="s">
        <v>744</v>
      </c>
      <c r="D17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5" s="1"/>
      <c r="H17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5" s="5">
        <f>VLOOKUP(Таблица2[[#This Row],[Уточнённый кадастровый номер родительского объекта - здания]],Таблица1[[Кадастровый номер здания]:[№ корп]],14,0)</f>
        <v>1947</v>
      </c>
      <c r="J175" s="5" t="s">
        <v>3988</v>
      </c>
      <c r="K175" s="5" t="s">
        <v>3989</v>
      </c>
      <c r="L175" s="5" t="s">
        <v>1005</v>
      </c>
      <c r="M175" s="5">
        <v>205001000000</v>
      </c>
      <c r="N175" s="5" t="s">
        <v>2966</v>
      </c>
      <c r="O175" s="1">
        <v>52.4</v>
      </c>
      <c r="P175" s="6">
        <v>1</v>
      </c>
      <c r="Q175" s="6" t="s">
        <v>3906</v>
      </c>
      <c r="R175" s="1" t="s">
        <v>3396</v>
      </c>
      <c r="S17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5" s="1" t="str">
        <f>IF(Таблица2[[#This Row],[Нас.пункт, микрорайон]]="Искателей","Искателей","")</f>
        <v/>
      </c>
      <c r="U17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22</v>
      </c>
      <c r="X17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5" s="5" t="s">
        <v>2968</v>
      </c>
      <c r="AA175" s="5">
        <v>2</v>
      </c>
      <c r="AB175" s="1"/>
      <c r="AC17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5" s="1">
        <v>2</v>
      </c>
      <c r="AF175" s="1">
        <v>201</v>
      </c>
      <c r="AG175" s="1" t="s">
        <v>1350</v>
      </c>
      <c r="AH175" s="7">
        <v>381954.75</v>
      </c>
      <c r="AI175" s="7">
        <f>Таблица2[[#This Row],[Действующая КС]]/Таблица2[[#This Row],[Площадь помещения]]</f>
        <v>7289.2127862595426</v>
      </c>
      <c r="AJ175" s="43">
        <f>VLOOKUP(Таблица2[[#This Row],[Уточнённый кадастровый номер родительского объекта - здания]],Таблица1[[Кадастровый номер здания]:[УПКС]],33,0)</f>
        <v>12177.7814</v>
      </c>
      <c r="AK175" s="47">
        <f>ROUND(Таблица2[[#This Row],[УПКС родительского объекта]]*Таблица2[[#This Row],[Площадь помещения]],2)</f>
        <v>638115.75</v>
      </c>
      <c r="AL175" s="14">
        <f>Таблица2[[#This Row],[Кадастровая стоимость, руб]]/Таблица2[[#This Row],[Действующая КС]]</f>
        <v>1.6706579771556709</v>
      </c>
      <c r="AM175" s="13" t="s">
        <v>3996</v>
      </c>
      <c r="AN175" s="13" t="s">
        <v>3997</v>
      </c>
      <c r="AO175" s="13" t="s">
        <v>3999</v>
      </c>
      <c r="AP175" s="12" t="s">
        <v>3985</v>
      </c>
      <c r="AQ175" s="12" t="s">
        <v>3986</v>
      </c>
      <c r="AR175" s="46" t="s">
        <v>4015</v>
      </c>
    </row>
    <row r="176" spans="1:44" x14ac:dyDescent="0.25">
      <c r="A176" s="1" t="s">
        <v>3397</v>
      </c>
      <c r="B176" s="1" t="s">
        <v>2966</v>
      </c>
      <c r="C176" s="1" t="s">
        <v>530</v>
      </c>
      <c r="D17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6" s="1"/>
      <c r="H17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6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176" s="5" t="s">
        <v>3988</v>
      </c>
      <c r="K176" s="5" t="s">
        <v>3989</v>
      </c>
      <c r="L176" s="5" t="s">
        <v>1005</v>
      </c>
      <c r="M176" s="5">
        <v>205001000000</v>
      </c>
      <c r="N176" s="5" t="s">
        <v>2966</v>
      </c>
      <c r="O176" s="1">
        <v>39.799999999999997</v>
      </c>
      <c r="P176" s="6">
        <v>1</v>
      </c>
      <c r="Q176" s="6" t="s">
        <v>3906</v>
      </c>
      <c r="R176" s="1" t="s">
        <v>3398</v>
      </c>
      <c r="S17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6" s="1" t="str">
        <f>IF(Таблица2[[#This Row],[Нас.пункт, микрорайон]]="Искателей","Искателей","")</f>
        <v/>
      </c>
      <c r="U17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32</v>
      </c>
      <c r="X17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6" s="5" t="s">
        <v>2968</v>
      </c>
      <c r="AA176" s="5">
        <v>1</v>
      </c>
      <c r="AB176" s="1" t="s">
        <v>3164</v>
      </c>
      <c r="AC17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6" s="1">
        <v>2</v>
      </c>
      <c r="AF176" s="1">
        <v>202</v>
      </c>
      <c r="AG176" s="1" t="s">
        <v>1352</v>
      </c>
      <c r="AH176" s="7">
        <v>333393.90999999997</v>
      </c>
      <c r="AI176" s="7">
        <f>Таблица2[[#This Row],[Действующая КС]]/Таблица2[[#This Row],[Площадь помещения]]</f>
        <v>8376.7314070351749</v>
      </c>
      <c r="AJ176" s="43">
        <f>VLOOKUP(Таблица2[[#This Row],[Уточнённый кадастровый номер родительского объекта - здания]],Таблица1[[Кадастровый номер здания]:[УПКС]],33,0)</f>
        <v>14042.9233</v>
      </c>
      <c r="AK176" s="47">
        <f>ROUND(Таблица2[[#This Row],[УПКС родительского объекта]]*Таблица2[[#This Row],[Площадь помещения]],2)</f>
        <v>558908.35</v>
      </c>
      <c r="AL176" s="14">
        <f>Таблица2[[#This Row],[Кадастровая стоимость, руб]]/Таблица2[[#This Row],[Действующая КС]]</f>
        <v>1.6764203941217763</v>
      </c>
      <c r="AM176" s="13" t="s">
        <v>3996</v>
      </c>
      <c r="AN176" s="13" t="s">
        <v>3997</v>
      </c>
      <c r="AO176" s="13" t="s">
        <v>3999</v>
      </c>
      <c r="AP176" s="12" t="s">
        <v>3985</v>
      </c>
      <c r="AQ176" s="12" t="s">
        <v>3986</v>
      </c>
      <c r="AR176" s="46" t="s">
        <v>4015</v>
      </c>
    </row>
    <row r="177" spans="1:44" x14ac:dyDescent="0.25">
      <c r="A177" s="1" t="s">
        <v>3399</v>
      </c>
      <c r="B177" s="1" t="s">
        <v>2966</v>
      </c>
      <c r="C177" s="1" t="s">
        <v>885</v>
      </c>
      <c r="D17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7" s="1"/>
      <c r="H17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7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177" s="5" t="s">
        <v>3988</v>
      </c>
      <c r="K177" s="5" t="s">
        <v>3989</v>
      </c>
      <c r="L177" s="5" t="s">
        <v>1005</v>
      </c>
      <c r="M177" s="5">
        <v>205001000000</v>
      </c>
      <c r="N177" s="5" t="s">
        <v>2966</v>
      </c>
      <c r="O177" s="1">
        <v>35.299999999999997</v>
      </c>
      <c r="P177" s="6">
        <v>1</v>
      </c>
      <c r="Q177" s="6" t="s">
        <v>3906</v>
      </c>
      <c r="R177" s="1" t="s">
        <v>3400</v>
      </c>
      <c r="S17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7" s="1" t="str">
        <f>IF(Таблица2[[#This Row],[Нас.пункт, микрорайон]]="Искателей","Искателей","")</f>
        <v/>
      </c>
      <c r="U17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34</v>
      </c>
      <c r="X17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7" s="5" t="s">
        <v>2968</v>
      </c>
      <c r="AA177" s="5">
        <v>1</v>
      </c>
      <c r="AB177" s="1"/>
      <c r="AC17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7" s="1">
        <v>2</v>
      </c>
      <c r="AF177" s="1">
        <v>201</v>
      </c>
      <c r="AG177" s="1" t="s">
        <v>1350</v>
      </c>
      <c r="AH177" s="7">
        <v>1017144.79</v>
      </c>
      <c r="AI177" s="7">
        <f>Таблица2[[#This Row],[Действующая КС]]/Таблица2[[#This Row],[Площадь помещения]]</f>
        <v>28814.300000000003</v>
      </c>
      <c r="AJ177" s="43">
        <f>VLOOKUP(Таблица2[[#This Row],[Уточнённый кадастровый номер родительского объекта - здания]],Таблица1[[Кадастровый номер здания]:[УПКС]],33,0)</f>
        <v>10766.724899999999</v>
      </c>
      <c r="AK177" s="47">
        <f>ROUND(Таблица2[[#This Row],[УПКС родительского объекта]]*Таблица2[[#This Row],[Площадь помещения]],2)</f>
        <v>380065.39</v>
      </c>
      <c r="AL177" s="14">
        <f>Таблица2[[#This Row],[Кадастровая стоимость, руб]]/Таблица2[[#This Row],[Действующая КС]]</f>
        <v>0.3736590834821068</v>
      </c>
      <c r="AM177" s="13" t="s">
        <v>3996</v>
      </c>
      <c r="AN177" s="13" t="s">
        <v>3997</v>
      </c>
      <c r="AO177" s="13" t="s">
        <v>3999</v>
      </c>
      <c r="AP177" s="12" t="s">
        <v>3985</v>
      </c>
      <c r="AQ177" s="12" t="s">
        <v>3986</v>
      </c>
      <c r="AR177" s="46" t="s">
        <v>4015</v>
      </c>
    </row>
    <row r="178" spans="1:44" x14ac:dyDescent="0.25">
      <c r="A178" s="1" t="s">
        <v>3401</v>
      </c>
      <c r="B178" s="1" t="s">
        <v>2966</v>
      </c>
      <c r="C178" s="1" t="s">
        <v>885</v>
      </c>
      <c r="D17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8" s="1"/>
      <c r="H17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8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178" s="5" t="s">
        <v>3988</v>
      </c>
      <c r="K178" s="5" t="s">
        <v>3989</v>
      </c>
      <c r="L178" s="5" t="s">
        <v>1005</v>
      </c>
      <c r="M178" s="5">
        <v>205001000000</v>
      </c>
      <c r="N178" s="5" t="s">
        <v>2966</v>
      </c>
      <c r="O178" s="1">
        <v>61.2</v>
      </c>
      <c r="P178" s="6">
        <v>1</v>
      </c>
      <c r="Q178" s="6" t="s">
        <v>3906</v>
      </c>
      <c r="R178" s="1" t="s">
        <v>3402</v>
      </c>
      <c r="S17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8" s="1" t="str">
        <f>IF(Таблица2[[#This Row],[Нас.пункт, микрорайон]]="Искателей","Искателей","")</f>
        <v/>
      </c>
      <c r="U17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34</v>
      </c>
      <c r="X17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8" s="5" t="s">
        <v>2968</v>
      </c>
      <c r="AA178" s="5">
        <v>2</v>
      </c>
      <c r="AB178" s="1"/>
      <c r="AC17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8" s="1">
        <v>2</v>
      </c>
      <c r="AF178" s="1">
        <v>201</v>
      </c>
      <c r="AG178" s="1" t="s">
        <v>1350</v>
      </c>
      <c r="AH178" s="7">
        <v>1763435.16</v>
      </c>
      <c r="AI178" s="7">
        <f>Таблица2[[#This Row],[Действующая КС]]/Таблица2[[#This Row],[Площадь помещения]]</f>
        <v>28814.299999999996</v>
      </c>
      <c r="AJ178" s="43">
        <f>VLOOKUP(Таблица2[[#This Row],[Уточнённый кадастровый номер родительского объекта - здания]],Таблица1[[Кадастровый номер здания]:[УПКС]],33,0)</f>
        <v>10766.724899999999</v>
      </c>
      <c r="AK178" s="47">
        <f>ROUND(Таблица2[[#This Row],[УПКС родительского объекта]]*Таблица2[[#This Row],[Площадь помещения]],2)</f>
        <v>658923.56000000006</v>
      </c>
      <c r="AL178" s="14">
        <f>Таблица2[[#This Row],[Кадастровая стоимость, руб]]/Таблица2[[#This Row],[Действующая КС]]</f>
        <v>0.37365908026921735</v>
      </c>
      <c r="AM178" s="13" t="s">
        <v>3996</v>
      </c>
      <c r="AN178" s="13" t="s">
        <v>3997</v>
      </c>
      <c r="AO178" s="13" t="s">
        <v>3999</v>
      </c>
      <c r="AP178" s="12" t="s">
        <v>3985</v>
      </c>
      <c r="AQ178" s="12" t="s">
        <v>3986</v>
      </c>
      <c r="AR178" s="46" t="s">
        <v>4015</v>
      </c>
    </row>
    <row r="179" spans="1:44" x14ac:dyDescent="0.25">
      <c r="A179" s="1" t="s">
        <v>3403</v>
      </c>
      <c r="B179" s="1" t="s">
        <v>2966</v>
      </c>
      <c r="C179" s="1" t="s">
        <v>562</v>
      </c>
      <c r="D17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7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7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79" s="1"/>
      <c r="H17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79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179" s="5" t="s">
        <v>3988</v>
      </c>
      <c r="K179" s="5" t="s">
        <v>3989</v>
      </c>
      <c r="L179" s="5" t="s">
        <v>1005</v>
      </c>
      <c r="M179" s="5">
        <v>205001000000</v>
      </c>
      <c r="N179" s="5" t="s">
        <v>2966</v>
      </c>
      <c r="O179" s="1">
        <v>46.6</v>
      </c>
      <c r="P179" s="6">
        <v>1</v>
      </c>
      <c r="Q179" s="6" t="s">
        <v>3906</v>
      </c>
      <c r="R179" s="1" t="s">
        <v>3404</v>
      </c>
      <c r="S17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79" s="1" t="str">
        <f>IF(Таблица2[[#This Row],[Нас.пункт, микрорайон]]="Искателей","Искателей","")</f>
        <v/>
      </c>
      <c r="U17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7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7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</v>
      </c>
      <c r="X17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7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79" s="5" t="s">
        <v>2968</v>
      </c>
      <c r="AA179" s="5">
        <v>1</v>
      </c>
      <c r="AB179" s="1" t="s">
        <v>3164</v>
      </c>
      <c r="AC17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7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79" s="1">
        <v>2</v>
      </c>
      <c r="AF179" s="1">
        <v>202</v>
      </c>
      <c r="AG179" s="1" t="s">
        <v>1352</v>
      </c>
      <c r="AH179" s="7">
        <v>390355.68</v>
      </c>
      <c r="AI179" s="7">
        <f>Таблица2[[#This Row],[Действующая КС]]/Таблица2[[#This Row],[Площадь помещения]]</f>
        <v>8376.7313304721029</v>
      </c>
      <c r="AJ179" s="43">
        <f>VLOOKUP(Таблица2[[#This Row],[Уточнённый кадастровый номер родительского объекта - здания]],Таблица1[[Кадастровый номер здания]:[УПКС]],33,0)</f>
        <v>13845.3717</v>
      </c>
      <c r="AK179" s="47">
        <f>ROUND(Таблица2[[#This Row],[УПКС родительского объекта]]*Таблица2[[#This Row],[Площадь помещения]],2)</f>
        <v>645194.31999999995</v>
      </c>
      <c r="AL179" s="14">
        <f>Таблица2[[#This Row],[Кадастровая стоимость, руб]]/Таблица2[[#This Row],[Действующая КС]]</f>
        <v>1.652837022891533</v>
      </c>
      <c r="AM179" s="13" t="s">
        <v>3996</v>
      </c>
      <c r="AN179" s="13" t="s">
        <v>3997</v>
      </c>
      <c r="AO179" s="13" t="s">
        <v>3999</v>
      </c>
      <c r="AP179" s="12" t="s">
        <v>3985</v>
      </c>
      <c r="AQ179" s="12" t="s">
        <v>3986</v>
      </c>
      <c r="AR179" s="46" t="s">
        <v>4015</v>
      </c>
    </row>
    <row r="180" spans="1:44" x14ac:dyDescent="0.25">
      <c r="A180" s="1" t="s">
        <v>3405</v>
      </c>
      <c r="B180" s="1" t="s">
        <v>2966</v>
      </c>
      <c r="C180" s="1" t="s">
        <v>768</v>
      </c>
      <c r="D18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80" s="1"/>
      <c r="H18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0" s="5">
        <f>VLOOKUP(Таблица2[[#This Row],[Уточнённый кадастровый номер родительского объекта - здания]],Таблица1[[Кадастровый номер здания]:[№ корп]],14,0)</f>
        <v>1987</v>
      </c>
      <c r="J180" s="5" t="s">
        <v>3988</v>
      </c>
      <c r="K180" s="5" t="s">
        <v>3989</v>
      </c>
      <c r="L180" s="5" t="s">
        <v>1005</v>
      </c>
      <c r="M180" s="5">
        <v>205001000000</v>
      </c>
      <c r="N180" s="5" t="s">
        <v>2966</v>
      </c>
      <c r="O180" s="1">
        <v>32.4</v>
      </c>
      <c r="P180" s="6">
        <v>1</v>
      </c>
      <c r="Q180" s="6" t="s">
        <v>3906</v>
      </c>
      <c r="R180" s="1" t="s">
        <v>3406</v>
      </c>
      <c r="S18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0" s="1" t="str">
        <f>IF(Таблица2[[#This Row],[Нас.пункт, микрорайон]]="Искателей","Искателей","")</f>
        <v/>
      </c>
      <c r="U18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18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0" s="5" t="s">
        <v>2968</v>
      </c>
      <c r="AA180" s="5">
        <v>1</v>
      </c>
      <c r="AB180" s="1"/>
      <c r="AC18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0" s="1">
        <v>2</v>
      </c>
      <c r="AF180" s="1">
        <v>201</v>
      </c>
      <c r="AG180" s="1" t="s">
        <v>1350</v>
      </c>
      <c r="AH180" s="7">
        <v>295213.12</v>
      </c>
      <c r="AI180" s="7">
        <f>Таблица2[[#This Row],[Действующая КС]]/Таблица2[[#This Row],[Площадь помещения]]</f>
        <v>9111.516049382717</v>
      </c>
      <c r="AJ180" s="43">
        <f>VLOOKUP(Таблица2[[#This Row],[Уточнённый кадастровый номер родительского объекта - здания]],Таблица1[[Кадастровый номер здания]:[УПКС]],33,0)</f>
        <v>29113.6122</v>
      </c>
      <c r="AK180" s="47">
        <f>ROUND(Таблица2[[#This Row],[УПКС родительского объекта]]*Таблица2[[#This Row],[Площадь помещения]],2)</f>
        <v>943281.04</v>
      </c>
      <c r="AL180" s="14">
        <f>Таблица2[[#This Row],[Кадастровая стоимость, руб]]/Таблица2[[#This Row],[Действующая КС]]</f>
        <v>3.1952544656551853</v>
      </c>
      <c r="AM180" s="13" t="s">
        <v>3996</v>
      </c>
      <c r="AN180" s="13" t="s">
        <v>3997</v>
      </c>
      <c r="AO180" s="13" t="s">
        <v>3999</v>
      </c>
      <c r="AP180" s="12" t="s">
        <v>3985</v>
      </c>
      <c r="AQ180" s="12" t="s">
        <v>3986</v>
      </c>
      <c r="AR180" s="46" t="s">
        <v>4015</v>
      </c>
    </row>
    <row r="181" spans="1:44" x14ac:dyDescent="0.25">
      <c r="A181" s="1" t="s">
        <v>3407</v>
      </c>
      <c r="B181" s="1" t="s">
        <v>2966</v>
      </c>
      <c r="C181" s="1" t="s">
        <v>768</v>
      </c>
      <c r="D18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81" s="1"/>
      <c r="H18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1" s="5">
        <f>VLOOKUP(Таблица2[[#This Row],[Уточнённый кадастровый номер родительского объекта - здания]],Таблица1[[Кадастровый номер здания]:[№ корп]],14,0)</f>
        <v>1987</v>
      </c>
      <c r="J181" s="5" t="s">
        <v>3988</v>
      </c>
      <c r="K181" s="5" t="s">
        <v>3989</v>
      </c>
      <c r="L181" s="5" t="s">
        <v>1005</v>
      </c>
      <c r="M181" s="5">
        <v>205001000000</v>
      </c>
      <c r="N181" s="5" t="s">
        <v>2966</v>
      </c>
      <c r="O181" s="1">
        <v>42.1</v>
      </c>
      <c r="P181" s="6">
        <v>1</v>
      </c>
      <c r="Q181" s="6" t="s">
        <v>3906</v>
      </c>
      <c r="R181" s="1" t="s">
        <v>3408</v>
      </c>
      <c r="S18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1" s="1" t="str">
        <f>IF(Таблица2[[#This Row],[Нас.пункт, микрорайон]]="Искателей","Искателей","")</f>
        <v/>
      </c>
      <c r="U18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18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1" s="5" t="s">
        <v>2968</v>
      </c>
      <c r="AA181" s="5">
        <v>2</v>
      </c>
      <c r="AB181" s="1"/>
      <c r="AC18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1" s="1">
        <v>2</v>
      </c>
      <c r="AF181" s="1">
        <v>201</v>
      </c>
      <c r="AG181" s="1" t="s">
        <v>1350</v>
      </c>
      <c r="AH181" s="7">
        <v>383594.82</v>
      </c>
      <c r="AI181" s="7">
        <f>Таблица2[[#This Row],[Действующая КС]]/Таблица2[[#This Row],[Площадь помещения]]</f>
        <v>9111.5159144893114</v>
      </c>
      <c r="AJ181" s="43">
        <f>VLOOKUP(Таблица2[[#This Row],[Уточнённый кадастровый номер родительского объекта - здания]],Таблица1[[Кадастровый номер здания]:[УПКС]],33,0)</f>
        <v>29113.6122</v>
      </c>
      <c r="AK181" s="47">
        <f>ROUND(Таблица2[[#This Row],[УПКС родительского объекта]]*Таблица2[[#This Row],[Площадь помещения]],2)</f>
        <v>1225683.07</v>
      </c>
      <c r="AL181" s="14">
        <f>Таблица2[[#This Row],[Кадастровая стоимость, руб]]/Таблица2[[#This Row],[Действующая КС]]</f>
        <v>3.1952544875345295</v>
      </c>
      <c r="AM181" s="13" t="s">
        <v>3996</v>
      </c>
      <c r="AN181" s="13" t="s">
        <v>3997</v>
      </c>
      <c r="AO181" s="13" t="s">
        <v>3999</v>
      </c>
      <c r="AP181" s="12" t="s">
        <v>3985</v>
      </c>
      <c r="AQ181" s="12" t="s">
        <v>3986</v>
      </c>
      <c r="AR181" s="46" t="s">
        <v>4015</v>
      </c>
    </row>
    <row r="182" spans="1:44" x14ac:dyDescent="0.25">
      <c r="A182" s="1" t="s">
        <v>3409</v>
      </c>
      <c r="B182" s="1" t="s">
        <v>2966</v>
      </c>
      <c r="C182" s="1" t="s">
        <v>725</v>
      </c>
      <c r="D18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82" s="1"/>
      <c r="H18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2" s="5">
        <f>VLOOKUP(Таблица2[[#This Row],[Уточнённый кадастровый номер родительского объекта - здания]],Таблица1[[Кадастровый номер здания]:[№ корп]],14,0)</f>
        <v>1939</v>
      </c>
      <c r="J182" s="5" t="s">
        <v>3988</v>
      </c>
      <c r="K182" s="5" t="s">
        <v>3989</v>
      </c>
      <c r="L182" s="5" t="s">
        <v>1005</v>
      </c>
      <c r="M182" s="5">
        <v>205001000000</v>
      </c>
      <c r="N182" s="5" t="s">
        <v>2966</v>
      </c>
      <c r="O182" s="1">
        <v>68.599999999999994</v>
      </c>
      <c r="P182" s="6">
        <v>1</v>
      </c>
      <c r="Q182" s="6" t="s">
        <v>3906</v>
      </c>
      <c r="R182" s="1" t="s">
        <v>3410</v>
      </c>
      <c r="S18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2" s="1" t="str">
        <f>IF(Таблица2[[#This Row],[Нас.пункт, микрорайон]]="Искателей","Искателей","")</f>
        <v/>
      </c>
      <c r="U18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18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2" s="5" t="s">
        <v>2968</v>
      </c>
      <c r="AA182" s="5">
        <v>1</v>
      </c>
      <c r="AB182" s="1" t="s">
        <v>3164</v>
      </c>
      <c r="AC18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2" s="1">
        <v>2</v>
      </c>
      <c r="AF182" s="1">
        <v>202</v>
      </c>
      <c r="AG182" s="1" t="s">
        <v>1352</v>
      </c>
      <c r="AH182" s="7">
        <v>500040</v>
      </c>
      <c r="AI182" s="7">
        <f>Таблица2[[#This Row],[Действующая КС]]/Таблица2[[#This Row],[Площадь помещения]]</f>
        <v>7289.2128279883391</v>
      </c>
      <c r="AJ182" s="43">
        <f>VLOOKUP(Таблица2[[#This Row],[Уточнённый кадастровый номер родительского объекта - здания]],Таблица1[[Кадастровый номер здания]:[УПКС]],33,0)</f>
        <v>11869.9354</v>
      </c>
      <c r="AK182" s="47">
        <f>ROUND(Таблица2[[#This Row],[УПКС родительского объекта]]*Таблица2[[#This Row],[Площадь помещения]],2)</f>
        <v>814277.57</v>
      </c>
      <c r="AL182" s="14">
        <f>Таблица2[[#This Row],[Кадастровая стоимость, руб]]/Таблица2[[#This Row],[Действующая КС]]</f>
        <v>1.628424866010719</v>
      </c>
      <c r="AM182" s="13" t="s">
        <v>3996</v>
      </c>
      <c r="AN182" s="13" t="s">
        <v>3997</v>
      </c>
      <c r="AO182" s="13" t="s">
        <v>3999</v>
      </c>
      <c r="AP182" s="12" t="s">
        <v>3985</v>
      </c>
      <c r="AQ182" s="12" t="s">
        <v>3986</v>
      </c>
      <c r="AR182" s="46" t="s">
        <v>4015</v>
      </c>
    </row>
    <row r="183" spans="1:44" x14ac:dyDescent="0.25">
      <c r="A183" s="1" t="s">
        <v>3411</v>
      </c>
      <c r="B183" s="1" t="s">
        <v>2966</v>
      </c>
      <c r="C183" s="1" t="s">
        <v>663</v>
      </c>
      <c r="D18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83" s="1"/>
      <c r="H18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3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83" s="5" t="s">
        <v>3988</v>
      </c>
      <c r="K183" s="5" t="s">
        <v>3989</v>
      </c>
      <c r="L183" s="5" t="s">
        <v>1005</v>
      </c>
      <c r="M183" s="5">
        <v>205001000000</v>
      </c>
      <c r="N183" s="5" t="s">
        <v>2966</v>
      </c>
      <c r="O183" s="1">
        <v>60.9</v>
      </c>
      <c r="P183" s="6">
        <v>1</v>
      </c>
      <c r="Q183" s="6" t="s">
        <v>3906</v>
      </c>
      <c r="R183" s="1" t="s">
        <v>3412</v>
      </c>
      <c r="S18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3" s="1" t="str">
        <f>IF(Таблица2[[#This Row],[Нас.пункт, микрорайон]]="Искателей","Искателей","")</f>
        <v/>
      </c>
      <c r="U18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</v>
      </c>
      <c r="X18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3" s="5" t="s">
        <v>2968</v>
      </c>
      <c r="AA183" s="5">
        <v>1</v>
      </c>
      <c r="AB183" s="1" t="s">
        <v>3164</v>
      </c>
      <c r="AC18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3" s="1">
        <v>2</v>
      </c>
      <c r="AF183" s="1">
        <v>202</v>
      </c>
      <c r="AG183" s="1" t="s">
        <v>1352</v>
      </c>
      <c r="AH183" s="7">
        <v>443824.35</v>
      </c>
      <c r="AI183" s="7">
        <f>Таблица2[[#This Row],[Действующая КС]]/Таблица2[[#This Row],[Площадь помещения]]</f>
        <v>7287.7561576354674</v>
      </c>
      <c r="AJ183" s="43">
        <f>VLOOKUP(Таблица2[[#This Row],[Уточнённый кадастровый номер родительского объекта - здания]],Таблица1[[Кадастровый номер здания]:[УПКС]],33,0)</f>
        <v>14165.3508</v>
      </c>
      <c r="AK183" s="47">
        <f>ROUND(Таблица2[[#This Row],[УПКС родительского объекта]]*Таблица2[[#This Row],[Площадь помещения]],2)</f>
        <v>862669.86</v>
      </c>
      <c r="AL183" s="14">
        <f>Таблица2[[#This Row],[Кадастровая стоимость, руб]]/Таблица2[[#This Row],[Действующая КС]]</f>
        <v>1.9437190861655067</v>
      </c>
      <c r="AM183" s="13" t="s">
        <v>3996</v>
      </c>
      <c r="AN183" s="13" t="s">
        <v>3997</v>
      </c>
      <c r="AO183" s="13" t="s">
        <v>3999</v>
      </c>
      <c r="AP183" s="12" t="s">
        <v>3985</v>
      </c>
      <c r="AQ183" s="12" t="s">
        <v>3986</v>
      </c>
      <c r="AR183" s="46" t="s">
        <v>4015</v>
      </c>
    </row>
    <row r="184" spans="1:44" x14ac:dyDescent="0.25">
      <c r="A184" s="1" t="s">
        <v>3413</v>
      </c>
      <c r="B184" s="1" t="s">
        <v>2966</v>
      </c>
      <c r="C184" s="1" t="s">
        <v>775</v>
      </c>
      <c r="D18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84" s="1"/>
      <c r="H18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4" s="5">
        <f>VLOOKUP(Таблица2[[#This Row],[Уточнённый кадастровый номер родительского объекта - здания]],Таблица1[[Кадастровый номер здания]:[№ корп]],14,0)</f>
        <v>1937</v>
      </c>
      <c r="J184" s="5" t="s">
        <v>3988</v>
      </c>
      <c r="K184" s="5" t="s">
        <v>3989</v>
      </c>
      <c r="L184" s="5" t="s">
        <v>1005</v>
      </c>
      <c r="M184" s="5">
        <v>205001000000</v>
      </c>
      <c r="N184" s="5" t="s">
        <v>2966</v>
      </c>
      <c r="O184" s="1">
        <v>27</v>
      </c>
      <c r="P184" s="6">
        <v>1</v>
      </c>
      <c r="Q184" s="6" t="s">
        <v>3906</v>
      </c>
      <c r="R184" s="1" t="s">
        <v>3414</v>
      </c>
      <c r="S18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4" s="1" t="str">
        <f>IF(Таблица2[[#This Row],[Нас.пункт, микрорайон]]="Искателей","Искателей","")</f>
        <v/>
      </c>
      <c r="U18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18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4" s="5" t="s">
        <v>2968</v>
      </c>
      <c r="AA184" s="5">
        <v>1</v>
      </c>
      <c r="AB184" s="1"/>
      <c r="AC18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4" s="1">
        <v>2</v>
      </c>
      <c r="AF184" s="1">
        <v>201</v>
      </c>
      <c r="AG184" s="1" t="s">
        <v>1350</v>
      </c>
      <c r="AH184" s="7">
        <v>196808.74</v>
      </c>
      <c r="AI184" s="7">
        <f>Таблица2[[#This Row],[Действующая КС]]/Таблица2[[#This Row],[Площадь помещения]]</f>
        <v>7289.212592592592</v>
      </c>
      <c r="AJ184" s="43">
        <f>VLOOKUP(Таблица2[[#This Row],[Уточнённый кадастровый номер родительского объекта - здания]],Таблица1[[Кадастровый номер здания]:[УПКС]],33,0)</f>
        <v>11618.9871</v>
      </c>
      <c r="AK184" s="47">
        <f>ROUND(Таблица2[[#This Row],[УПКС родительского объекта]]*Таблица2[[#This Row],[Площадь помещения]],2)</f>
        <v>313712.65000000002</v>
      </c>
      <c r="AL184" s="14">
        <f>Таблица2[[#This Row],[Кадастровая стоимость, руб]]/Таблица2[[#This Row],[Действующая КС]]</f>
        <v>1.5939975531574464</v>
      </c>
      <c r="AM184" s="13" t="s">
        <v>3996</v>
      </c>
      <c r="AN184" s="13" t="s">
        <v>3997</v>
      </c>
      <c r="AO184" s="13" t="s">
        <v>3999</v>
      </c>
      <c r="AP184" s="12" t="s">
        <v>3985</v>
      </c>
      <c r="AQ184" s="12" t="s">
        <v>3986</v>
      </c>
      <c r="AR184" s="46" t="s">
        <v>4015</v>
      </c>
    </row>
    <row r="185" spans="1:44" x14ac:dyDescent="0.25">
      <c r="A185" s="1" t="s">
        <v>3415</v>
      </c>
      <c r="B185" s="1" t="s">
        <v>2966</v>
      </c>
      <c r="C185" s="1" t="s">
        <v>775</v>
      </c>
      <c r="D18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85" s="1"/>
      <c r="H18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5" s="5">
        <f>VLOOKUP(Таблица2[[#This Row],[Уточнённый кадастровый номер родительского объекта - здания]],Таблица1[[Кадастровый номер здания]:[№ корп]],14,0)</f>
        <v>1937</v>
      </c>
      <c r="J185" s="5" t="s">
        <v>3988</v>
      </c>
      <c r="K185" s="5" t="s">
        <v>3989</v>
      </c>
      <c r="L185" s="5" t="s">
        <v>1005</v>
      </c>
      <c r="M185" s="5">
        <v>205001000000</v>
      </c>
      <c r="N185" s="5" t="s">
        <v>2966</v>
      </c>
      <c r="O185" s="1">
        <v>48.3</v>
      </c>
      <c r="P185" s="6">
        <v>1</v>
      </c>
      <c r="Q185" s="6" t="s">
        <v>3906</v>
      </c>
      <c r="R185" s="1" t="s">
        <v>3416</v>
      </c>
      <c r="S18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5" s="1" t="str">
        <f>IF(Таблица2[[#This Row],[Нас.пункт, микрорайон]]="Искателей","Искателей","")</f>
        <v/>
      </c>
      <c r="U18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18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5" s="5" t="s">
        <v>2968</v>
      </c>
      <c r="AA185" s="5">
        <v>2</v>
      </c>
      <c r="AB185" s="1"/>
      <c r="AC18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5" s="1">
        <v>2</v>
      </c>
      <c r="AF185" s="1">
        <v>201</v>
      </c>
      <c r="AG185" s="1" t="s">
        <v>1350</v>
      </c>
      <c r="AH185" s="7">
        <v>352068.98</v>
      </c>
      <c r="AI185" s="7">
        <f>Таблица2[[#This Row],[Действующая КС]]/Таблица2[[#This Row],[Площадь помещения]]</f>
        <v>7289.2128364389237</v>
      </c>
      <c r="AJ185" s="43">
        <f>VLOOKUP(Таблица2[[#This Row],[Уточнённый кадастровый номер родительского объекта - здания]],Таблица1[[Кадастровый номер здания]:[УПКС]],33,0)</f>
        <v>11618.9871</v>
      </c>
      <c r="AK185" s="47">
        <f>ROUND(Таблица2[[#This Row],[УПКС родительского объекта]]*Таблица2[[#This Row],[Площадь помещения]],2)</f>
        <v>561197.07999999996</v>
      </c>
      <c r="AL185" s="14">
        <f>Таблица2[[#This Row],[Кадастровая стоимость, руб]]/Таблица2[[#This Row],[Действующая КС]]</f>
        <v>1.5939975171910914</v>
      </c>
      <c r="AM185" s="13" t="s">
        <v>3996</v>
      </c>
      <c r="AN185" s="13" t="s">
        <v>3997</v>
      </c>
      <c r="AO185" s="13" t="s">
        <v>3999</v>
      </c>
      <c r="AP185" s="12" t="s">
        <v>3985</v>
      </c>
      <c r="AQ185" s="12" t="s">
        <v>3986</v>
      </c>
      <c r="AR185" s="46" t="s">
        <v>4015</v>
      </c>
    </row>
    <row r="186" spans="1:44" x14ac:dyDescent="0.25">
      <c r="A186" s="1" t="s">
        <v>3417</v>
      </c>
      <c r="B186" s="1" t="s">
        <v>2966</v>
      </c>
      <c r="C186" s="1" t="s">
        <v>496</v>
      </c>
      <c r="D18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86" s="1"/>
      <c r="H18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6" s="5">
        <f>VLOOKUP(Таблица2[[#This Row],[Уточнённый кадастровый номер родительского объекта - здания]],Таблица1[[Кадастровый номер здания]:[№ корп]],14,0)</f>
        <v>1953</v>
      </c>
      <c r="J186" s="5" t="s">
        <v>3988</v>
      </c>
      <c r="K186" s="5" t="s">
        <v>3989</v>
      </c>
      <c r="L186" s="5" t="s">
        <v>1005</v>
      </c>
      <c r="M186" s="5">
        <v>205001000000</v>
      </c>
      <c r="N186" s="5" t="s">
        <v>2966</v>
      </c>
      <c r="O186" s="1">
        <v>33.1</v>
      </c>
      <c r="P186" s="6">
        <v>1</v>
      </c>
      <c r="Q186" s="6" t="s">
        <v>3906</v>
      </c>
      <c r="R186" s="1" t="s">
        <v>3418</v>
      </c>
      <c r="S18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6" s="1" t="str">
        <f>IF(Таблица2[[#This Row],[Нас.пункт, микрорайон]]="Искателей","Искателей","")</f>
        <v/>
      </c>
      <c r="U18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29</v>
      </c>
      <c r="X18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6" s="5" t="s">
        <v>2968</v>
      </c>
      <c r="AA186" s="5">
        <v>1</v>
      </c>
      <c r="AB186" s="1"/>
      <c r="AC18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6" s="1">
        <v>2</v>
      </c>
      <c r="AF186" s="1">
        <v>201</v>
      </c>
      <c r="AG186" s="1" t="s">
        <v>1350</v>
      </c>
      <c r="AH186" s="7">
        <v>277269.81</v>
      </c>
      <c r="AI186" s="7">
        <f>Таблица2[[#This Row],[Действующая КС]]/Таблица2[[#This Row],[Площадь помещения]]</f>
        <v>8376.7314199395769</v>
      </c>
      <c r="AJ186" s="43">
        <f>VLOOKUP(Таблица2[[#This Row],[Уточнённый кадастровый номер родительского объекта - здания]],Таблица1[[Кадастровый номер здания]:[УПКС]],33,0)</f>
        <v>14210.4894</v>
      </c>
      <c r="AK186" s="47">
        <f>ROUND(Таблица2[[#This Row],[УПКС родительского объекта]]*Таблица2[[#This Row],[Площадь помещения]],2)</f>
        <v>470367.2</v>
      </c>
      <c r="AL186" s="14">
        <f>Таблица2[[#This Row],[Кадастровая стоимость, руб]]/Таблица2[[#This Row],[Действующая КС]]</f>
        <v>1.6964241436887775</v>
      </c>
      <c r="AM186" s="13" t="s">
        <v>3996</v>
      </c>
      <c r="AN186" s="13" t="s">
        <v>3997</v>
      </c>
      <c r="AO186" s="13" t="s">
        <v>3999</v>
      </c>
      <c r="AP186" s="12" t="s">
        <v>3985</v>
      </c>
      <c r="AQ186" s="12" t="s">
        <v>3986</v>
      </c>
      <c r="AR186" s="46" t="s">
        <v>4015</v>
      </c>
    </row>
    <row r="187" spans="1:44" x14ac:dyDescent="0.25">
      <c r="A187" s="1" t="s">
        <v>3419</v>
      </c>
      <c r="B187" s="1" t="s">
        <v>2966</v>
      </c>
      <c r="C187" s="1" t="s">
        <v>536</v>
      </c>
      <c r="D18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87" s="1"/>
      <c r="H18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87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187" s="5" t="s">
        <v>3988</v>
      </c>
      <c r="K187" s="5" t="s">
        <v>3989</v>
      </c>
      <c r="L187" s="5" t="s">
        <v>1005</v>
      </c>
      <c r="M187" s="5">
        <v>205001000000</v>
      </c>
      <c r="N187" s="5" t="s">
        <v>2966</v>
      </c>
      <c r="O187" s="1">
        <v>41.2</v>
      </c>
      <c r="P187" s="6">
        <v>1</v>
      </c>
      <c r="Q187" s="6" t="s">
        <v>3906</v>
      </c>
      <c r="R187" s="1" t="s">
        <v>3420</v>
      </c>
      <c r="S18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7" s="1" t="str">
        <f>IF(Таблица2[[#This Row],[Нас.пункт, микрорайон]]="Искателей","Искателей","")</f>
        <v/>
      </c>
      <c r="U18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37</v>
      </c>
      <c r="X18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7" s="5" t="s">
        <v>2968</v>
      </c>
      <c r="AA187" s="5">
        <v>1</v>
      </c>
      <c r="AB187" s="1" t="s">
        <v>3164</v>
      </c>
      <c r="AC18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7" s="1">
        <v>2</v>
      </c>
      <c r="AF187" s="1">
        <v>202</v>
      </c>
      <c r="AG187" s="1" t="s">
        <v>1352</v>
      </c>
      <c r="AH187" s="7">
        <v>345121.33</v>
      </c>
      <c r="AI187" s="7">
        <f>Таблица2[[#This Row],[Действующая КС]]/Таблица2[[#This Row],[Площадь помещения]]</f>
        <v>8376.7313106796119</v>
      </c>
      <c r="AJ187" s="43">
        <f>VLOOKUP(Таблица2[[#This Row],[Уточнённый кадастровый номер родительского объекта - здания]],Таблица1[[Кадастровый номер здания]:[УПКС]],33,0)</f>
        <v>14004.1185</v>
      </c>
      <c r="AK187" s="47">
        <f>ROUND(Таблица2[[#This Row],[УПКС родительского объекта]]*Таблица2[[#This Row],[Площадь помещения]],2)</f>
        <v>576969.68000000005</v>
      </c>
      <c r="AL187" s="14">
        <f>Таблица2[[#This Row],[Кадастровая стоимость, руб]]/Таблица2[[#This Row],[Действующая КС]]</f>
        <v>1.671787947734207</v>
      </c>
      <c r="AM187" s="13" t="s">
        <v>3996</v>
      </c>
      <c r="AN187" s="13" t="s">
        <v>3997</v>
      </c>
      <c r="AO187" s="13" t="s">
        <v>3999</v>
      </c>
      <c r="AP187" s="12" t="s">
        <v>3985</v>
      </c>
      <c r="AQ187" s="12" t="s">
        <v>3986</v>
      </c>
      <c r="AR187" s="46" t="s">
        <v>4015</v>
      </c>
    </row>
    <row r="188" spans="1:44" x14ac:dyDescent="0.25">
      <c r="A188" s="1" t="s">
        <v>3421</v>
      </c>
      <c r="B188" s="1" t="s">
        <v>2966</v>
      </c>
      <c r="C188" s="1" t="s">
        <v>1015</v>
      </c>
      <c r="D18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88" s="1"/>
      <c r="H18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88" s="5">
        <f>VLOOKUP(Таблица2[[#This Row],[Уточнённый кадастровый номер родительского объекта - здания]],Таблица1[[Кадастровый номер здания]:[№ корп]],14,0)</f>
        <v>1988</v>
      </c>
      <c r="J188" s="5" t="s">
        <v>3988</v>
      </c>
      <c r="K188" s="5" t="s">
        <v>3989</v>
      </c>
      <c r="L188" s="5" t="s">
        <v>1005</v>
      </c>
      <c r="M188" s="5">
        <v>205001000000</v>
      </c>
      <c r="N188" s="5" t="s">
        <v>2966</v>
      </c>
      <c r="O188" s="1">
        <v>53.9</v>
      </c>
      <c r="P188" s="6">
        <v>1</v>
      </c>
      <c r="Q188" s="6" t="s">
        <v>3906</v>
      </c>
      <c r="R188" s="1" t="s">
        <v>3422</v>
      </c>
      <c r="S18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8" s="1" t="str">
        <f>IF(Таблица2[[#This Row],[Нас.пункт, микрорайон]]="Искателей","Искателей","")</f>
        <v/>
      </c>
      <c r="U18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18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8" s="5" t="s">
        <v>2968</v>
      </c>
      <c r="AA188" s="5">
        <v>1</v>
      </c>
      <c r="AB188" s="1"/>
      <c r="AC18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8" s="1">
        <v>2</v>
      </c>
      <c r="AF188" s="1">
        <v>201</v>
      </c>
      <c r="AG188" s="1" t="s">
        <v>1350</v>
      </c>
      <c r="AH188" s="7">
        <v>277423.46999999997</v>
      </c>
      <c r="AI188" s="7">
        <f>Таблица2[[#This Row],[Действующая КС]]/Таблица2[[#This Row],[Площадь помещения]]</f>
        <v>5147.0031539888678</v>
      </c>
      <c r="AJ188" s="43">
        <f>VLOOKUP(Таблица2[[#This Row],[Уточнённый кадастровый номер родительского объекта - здания]],Таблица1[[Кадастровый номер здания]:[УПКС]],33,0)</f>
        <v>22531.176500000001</v>
      </c>
      <c r="AK188" s="47">
        <f>ROUND(Таблица2[[#This Row],[УПКС родительского объекта]]*Таблица2[[#This Row],[Площадь помещения]],2)</f>
        <v>1214430.4099999999</v>
      </c>
      <c r="AL188" s="14">
        <f>Таблица2[[#This Row],[Кадастровая стоимость, руб]]/Таблица2[[#This Row],[Действующая КС]]</f>
        <v>4.3775330544311917</v>
      </c>
      <c r="AM188" s="13" t="s">
        <v>3996</v>
      </c>
      <c r="AN188" s="13" t="s">
        <v>3997</v>
      </c>
      <c r="AO188" s="13" t="s">
        <v>3999</v>
      </c>
      <c r="AP188" s="12" t="s">
        <v>3985</v>
      </c>
      <c r="AQ188" s="12" t="s">
        <v>3986</v>
      </c>
      <c r="AR188" s="46" t="s">
        <v>4015</v>
      </c>
    </row>
    <row r="189" spans="1:44" x14ac:dyDescent="0.25">
      <c r="A189" s="1" t="s">
        <v>3423</v>
      </c>
      <c r="B189" s="1" t="s">
        <v>134</v>
      </c>
      <c r="C189" s="1" t="s">
        <v>1015</v>
      </c>
      <c r="D18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8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8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189" s="1"/>
      <c r="H18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89" s="5">
        <f>VLOOKUP(Таблица2[[#This Row],[Уточнённый кадастровый номер родительского объекта - здания]],Таблица1[[Кадастровый номер здания]:[№ корп]],14,0)</f>
        <v>1988</v>
      </c>
      <c r="J189" s="5" t="s">
        <v>3988</v>
      </c>
      <c r="K189" s="5" t="s">
        <v>3989</v>
      </c>
      <c r="L189" s="5" t="s">
        <v>1005</v>
      </c>
      <c r="M189" s="5">
        <v>205001000000</v>
      </c>
      <c r="N189" s="5" t="s">
        <v>2966</v>
      </c>
      <c r="O189" s="1">
        <v>59.2</v>
      </c>
      <c r="P189" s="6">
        <v>1</v>
      </c>
      <c r="Q189" s="6" t="s">
        <v>3906</v>
      </c>
      <c r="R189" s="1" t="s">
        <v>3424</v>
      </c>
      <c r="S18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89" s="1" t="str">
        <f>IF(Таблица2[[#This Row],[Нас.пункт, микрорайон]]="Искателей","Искателей","")</f>
        <v/>
      </c>
      <c r="U18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8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8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18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8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89" s="5" t="s">
        <v>2968</v>
      </c>
      <c r="AA189" s="5">
        <v>2</v>
      </c>
      <c r="AB189" s="1"/>
      <c r="AC18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8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89" s="1">
        <v>2</v>
      </c>
      <c r="AF189" s="1">
        <v>201</v>
      </c>
      <c r="AG189" s="1" t="s">
        <v>1350</v>
      </c>
      <c r="AH189" s="7">
        <v>304702.59000000003</v>
      </c>
      <c r="AI189" s="7">
        <f>Таблица2[[#This Row],[Действующая КС]]/Таблица2[[#This Row],[Площадь помещения]]</f>
        <v>5147.0032094594599</v>
      </c>
      <c r="AJ189" s="43">
        <f>VLOOKUP(Таблица2[[#This Row],[Уточнённый кадастровый номер родительского объекта - здания]],Таблица1[[Кадастровый номер здания]:[УПКС]],33,0)</f>
        <v>22531.176500000001</v>
      </c>
      <c r="AK189" s="47">
        <f>ROUND(Таблица2[[#This Row],[УПКС родительского объекта]]*Таблица2[[#This Row],[Площадь помещения]],2)</f>
        <v>1333845.6499999999</v>
      </c>
      <c r="AL189" s="14">
        <f>Таблица2[[#This Row],[Кадастровая стоимость, руб]]/Таблица2[[#This Row],[Действующая КС]]</f>
        <v>4.3775330232670484</v>
      </c>
      <c r="AM189" s="13" t="s">
        <v>3996</v>
      </c>
      <c r="AN189" s="13" t="s">
        <v>3997</v>
      </c>
      <c r="AO189" s="13" t="s">
        <v>3999</v>
      </c>
      <c r="AP189" s="12" t="s">
        <v>3985</v>
      </c>
      <c r="AQ189" s="12" t="s">
        <v>3986</v>
      </c>
      <c r="AR189" s="46" t="s">
        <v>4015</v>
      </c>
    </row>
    <row r="190" spans="1:44" x14ac:dyDescent="0.25">
      <c r="A190" s="1" t="s">
        <v>3425</v>
      </c>
      <c r="B190" s="1" t="s">
        <v>2966</v>
      </c>
      <c r="C190" s="1" t="s">
        <v>479</v>
      </c>
      <c r="D19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0" s="1"/>
      <c r="H19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0" s="5">
        <f>VLOOKUP(Таблица2[[#This Row],[Уточнённый кадастровый номер родительского объекта - здания]],Таблица1[[Кадастровый номер здания]:[№ корп]],14,0)</f>
        <v>1962</v>
      </c>
      <c r="J190" s="5" t="s">
        <v>3988</v>
      </c>
      <c r="K190" s="5" t="s">
        <v>3989</v>
      </c>
      <c r="L190" s="5" t="s">
        <v>1005</v>
      </c>
      <c r="M190" s="5">
        <v>205001000000</v>
      </c>
      <c r="N190" s="5" t="s">
        <v>2966</v>
      </c>
      <c r="O190" s="1">
        <v>19.399999999999999</v>
      </c>
      <c r="P190" s="6">
        <v>1</v>
      </c>
      <c r="Q190" s="6" t="s">
        <v>3906</v>
      </c>
      <c r="R190" s="1" t="s">
        <v>3426</v>
      </c>
      <c r="S19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0" s="1" t="str">
        <f>IF(Таблица2[[#This Row],[Нас.пункт, микрорайон]]="Искателей","Искателей","")</f>
        <v/>
      </c>
      <c r="U19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9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19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0" s="5" t="s">
        <v>2968</v>
      </c>
      <c r="AA190" s="5">
        <v>1</v>
      </c>
      <c r="AB190" s="1"/>
      <c r="AC19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0" s="1">
        <v>2</v>
      </c>
      <c r="AF190" s="1">
        <v>201</v>
      </c>
      <c r="AG190" s="1" t="s">
        <v>1350</v>
      </c>
      <c r="AH190" s="7">
        <v>194971.33</v>
      </c>
      <c r="AI190" s="7">
        <f>Таблица2[[#This Row],[Действующая КС]]/Таблица2[[#This Row],[Площадь помещения]]</f>
        <v>10050.068556701031</v>
      </c>
      <c r="AJ190" s="43">
        <f>VLOOKUP(Таблица2[[#This Row],[Уточнённый кадастровый номер родительского объекта - здания]],Таблица1[[Кадастровый номер здания]:[УПКС]],33,0)</f>
        <v>15622.6149</v>
      </c>
      <c r="AK190" s="47">
        <f>ROUND(Таблица2[[#This Row],[УПКС родительского объекта]]*Таблица2[[#This Row],[Площадь помещения]],2)</f>
        <v>303078.73</v>
      </c>
      <c r="AL190" s="14">
        <f>Таблица2[[#This Row],[Кадастровая стоимость, руб]]/Таблица2[[#This Row],[Действующая КС]]</f>
        <v>1.554478445625826</v>
      </c>
      <c r="AM190" s="13" t="s">
        <v>3996</v>
      </c>
      <c r="AN190" s="13" t="s">
        <v>3997</v>
      </c>
      <c r="AO190" s="13" t="s">
        <v>3999</v>
      </c>
      <c r="AP190" s="12" t="s">
        <v>3985</v>
      </c>
      <c r="AQ190" s="12" t="s">
        <v>3986</v>
      </c>
      <c r="AR190" s="46" t="s">
        <v>4015</v>
      </c>
    </row>
    <row r="191" spans="1:44" x14ac:dyDescent="0.25">
      <c r="A191" s="1" t="s">
        <v>3427</v>
      </c>
      <c r="B191" s="1" t="s">
        <v>2966</v>
      </c>
      <c r="C191" s="1" t="s">
        <v>789</v>
      </c>
      <c r="D19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1" s="1"/>
      <c r="H19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1" s="5">
        <f>VLOOKUP(Таблица2[[#This Row],[Уточнённый кадастровый номер родительского объекта - здания]],Таблица1[[Кадастровый номер здания]:[№ корп]],14,0)</f>
        <v>1950</v>
      </c>
      <c r="J191" s="5" t="s">
        <v>3988</v>
      </c>
      <c r="K191" s="5" t="s">
        <v>3989</v>
      </c>
      <c r="L191" s="5" t="s">
        <v>1005</v>
      </c>
      <c r="M191" s="5">
        <v>205001000000</v>
      </c>
      <c r="N191" s="5" t="s">
        <v>2966</v>
      </c>
      <c r="O191" s="1">
        <v>77.099999999999994</v>
      </c>
      <c r="P191" s="6">
        <v>1</v>
      </c>
      <c r="Q191" s="6" t="s">
        <v>3906</v>
      </c>
      <c r="R191" s="1" t="s">
        <v>3428</v>
      </c>
      <c r="S19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1" s="1" t="str">
        <f>IF(Таблица2[[#This Row],[Нас.пункт, микрорайон]]="Искателей","Искателей","")</f>
        <v/>
      </c>
      <c r="U19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9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19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1" s="5" t="s">
        <v>2968</v>
      </c>
      <c r="AA191" s="5">
        <v>1</v>
      </c>
      <c r="AB191" s="1" t="s">
        <v>3164</v>
      </c>
      <c r="AC19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1" s="1">
        <v>2</v>
      </c>
      <c r="AF191" s="1">
        <v>202</v>
      </c>
      <c r="AG191" s="1" t="s">
        <v>1352</v>
      </c>
      <c r="AH191" s="7">
        <v>561998.30000000005</v>
      </c>
      <c r="AI191" s="7">
        <f>Таблица2[[#This Row],[Действующая КС]]/Таблица2[[#This Row],[Площадь помещения]]</f>
        <v>7289.2127107652414</v>
      </c>
      <c r="AJ191" s="43">
        <f>VLOOKUP(Таблица2[[#This Row],[Уточнённый кадастровый номер родительского объекта - здания]],Таблица1[[Кадастровый номер здания]:[УПКС]],33,0)</f>
        <v>12320.0389</v>
      </c>
      <c r="AK191" s="47">
        <f>ROUND(Таблица2[[#This Row],[УПКС родительского объекта]]*Таблица2[[#This Row],[Площадь помещения]],2)</f>
        <v>949875</v>
      </c>
      <c r="AL191" s="14">
        <f>Таблица2[[#This Row],[Кадастровая стоимость, руб]]/Таблица2[[#This Row],[Действующая КС]]</f>
        <v>1.690174151772345</v>
      </c>
      <c r="AM191" s="13" t="s">
        <v>3996</v>
      </c>
      <c r="AN191" s="13" t="s">
        <v>3997</v>
      </c>
      <c r="AO191" s="13" t="s">
        <v>3999</v>
      </c>
      <c r="AP191" s="12" t="s">
        <v>3985</v>
      </c>
      <c r="AQ191" s="12" t="s">
        <v>3986</v>
      </c>
      <c r="AR191" s="46" t="s">
        <v>4015</v>
      </c>
    </row>
    <row r="192" spans="1:44" x14ac:dyDescent="0.25">
      <c r="A192" s="1" t="s">
        <v>3429</v>
      </c>
      <c r="B192" s="1" t="s">
        <v>2966</v>
      </c>
      <c r="C192" s="1" t="s">
        <v>692</v>
      </c>
      <c r="D19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2" s="1"/>
      <c r="H19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2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192" s="5" t="s">
        <v>3988</v>
      </c>
      <c r="K192" s="5" t="s">
        <v>3989</v>
      </c>
      <c r="L192" s="5" t="s">
        <v>1005</v>
      </c>
      <c r="M192" s="5">
        <v>205001000000</v>
      </c>
      <c r="N192" s="5" t="s">
        <v>2966</v>
      </c>
      <c r="O192" s="1">
        <v>64.099999999999994</v>
      </c>
      <c r="P192" s="6">
        <v>1</v>
      </c>
      <c r="Q192" s="6" t="s">
        <v>3906</v>
      </c>
      <c r="R192" s="1" t="s">
        <v>3430</v>
      </c>
      <c r="S19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2" s="1" t="str">
        <f>IF(Таблица2[[#This Row],[Нас.пункт, микрорайон]]="Искателей","Искателей","")</f>
        <v/>
      </c>
      <c r="U19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9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19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2" s="5" t="s">
        <v>2968</v>
      </c>
      <c r="AA192" s="5">
        <v>1</v>
      </c>
      <c r="AB192" s="1" t="s">
        <v>3164</v>
      </c>
      <c r="AC19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2" s="1">
        <v>2</v>
      </c>
      <c r="AF192" s="1">
        <v>202</v>
      </c>
      <c r="AG192" s="1" t="s">
        <v>1352</v>
      </c>
      <c r="AH192" s="7">
        <v>467238.54</v>
      </c>
      <c r="AI192" s="7">
        <f>Таблица2[[#This Row],[Действующая КС]]/Таблица2[[#This Row],[Площадь помещения]]</f>
        <v>7289.2127925117011</v>
      </c>
      <c r="AJ192" s="43">
        <f>VLOOKUP(Таблица2[[#This Row],[Уточнённый кадастровый номер родительского объекта - здания]],Таблица1[[Кадастровый номер здания]:[УПКС]],33,0)</f>
        <v>14036.2688</v>
      </c>
      <c r="AK192" s="47">
        <f>ROUND(Таблица2[[#This Row],[УПКС родительского объекта]]*Таблица2[[#This Row],[Площадь помещения]],2)</f>
        <v>899724.83</v>
      </c>
      <c r="AL192" s="14">
        <f>Таблица2[[#This Row],[Кадастровая стоимость, руб]]/Таблица2[[#This Row],[Действующая КС]]</f>
        <v>1.9256220387984262</v>
      </c>
      <c r="AM192" s="13" t="s">
        <v>3996</v>
      </c>
      <c r="AN192" s="13" t="s">
        <v>3997</v>
      </c>
      <c r="AO192" s="13" t="s">
        <v>3999</v>
      </c>
      <c r="AP192" s="12" t="s">
        <v>3985</v>
      </c>
      <c r="AQ192" s="12" t="s">
        <v>3986</v>
      </c>
      <c r="AR192" s="46" t="s">
        <v>4015</v>
      </c>
    </row>
    <row r="193" spans="1:44" x14ac:dyDescent="0.25">
      <c r="A193" s="1" t="s">
        <v>3431</v>
      </c>
      <c r="B193" s="1" t="s">
        <v>2966</v>
      </c>
      <c r="C193" s="1" t="s">
        <v>475</v>
      </c>
      <c r="D19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3" s="1"/>
      <c r="H19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193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193" s="5" t="s">
        <v>3988</v>
      </c>
      <c r="K193" s="5" t="s">
        <v>3989</v>
      </c>
      <c r="L193" s="5" t="s">
        <v>1005</v>
      </c>
      <c r="M193" s="5">
        <v>205001000000</v>
      </c>
      <c r="N193" s="5" t="s">
        <v>2966</v>
      </c>
      <c r="O193" s="1">
        <v>26.5</v>
      </c>
      <c r="P193" s="6">
        <v>1</v>
      </c>
      <c r="Q193" s="6" t="s">
        <v>3906</v>
      </c>
      <c r="R193" s="1" t="s">
        <v>3432</v>
      </c>
      <c r="S19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3" s="1" t="str">
        <f>IF(Таблица2[[#This Row],[Нас.пункт, микрорайон]]="Искателей","Искателей","")</f>
        <v/>
      </c>
      <c r="U19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9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</v>
      </c>
      <c r="X19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3" s="5" t="s">
        <v>2968</v>
      </c>
      <c r="AA193" s="5">
        <v>1</v>
      </c>
      <c r="AB193" s="1" t="s">
        <v>3164</v>
      </c>
      <c r="AC19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3" s="1">
        <v>2</v>
      </c>
      <c r="AF193" s="1">
        <v>202</v>
      </c>
      <c r="AG193" s="1" t="s">
        <v>1352</v>
      </c>
      <c r="AH193" s="7">
        <v>142682.51999999999</v>
      </c>
      <c r="AI193" s="7">
        <f>Таблица2[[#This Row],[Действующая КС]]/Таблица2[[#This Row],[Площадь помещения]]</f>
        <v>5384.2460377358484</v>
      </c>
      <c r="AJ193" s="43">
        <f>VLOOKUP(Таблица2[[#This Row],[Уточнённый кадастровый номер родительского объекта - здания]],Таблица1[[Кадастровый номер здания]:[УПКС]],33,0)</f>
        <v>13044.5018</v>
      </c>
      <c r="AK193" s="47">
        <f>ROUND(Таблица2[[#This Row],[УПКС родительского объекта]]*Таблица2[[#This Row],[Площадь помещения]],2)</f>
        <v>345679.3</v>
      </c>
      <c r="AL193" s="14">
        <f>Таблица2[[#This Row],[Кадастровая стоимость, руб]]/Таблица2[[#This Row],[Действующая КС]]</f>
        <v>2.4227165317797863</v>
      </c>
      <c r="AM193" s="13" t="s">
        <v>3996</v>
      </c>
      <c r="AN193" s="13" t="s">
        <v>3997</v>
      </c>
      <c r="AO193" s="13" t="s">
        <v>3999</v>
      </c>
      <c r="AP193" s="12" t="s">
        <v>3985</v>
      </c>
      <c r="AQ193" s="12" t="s">
        <v>3986</v>
      </c>
      <c r="AR193" s="46" t="s">
        <v>4015</v>
      </c>
    </row>
    <row r="194" spans="1:44" x14ac:dyDescent="0.25">
      <c r="A194" s="1" t="s">
        <v>3433</v>
      </c>
      <c r="B194" s="1" t="s">
        <v>2966</v>
      </c>
      <c r="C194" s="1" t="s">
        <v>870</v>
      </c>
      <c r="D19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4" s="1"/>
      <c r="H19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4" s="5">
        <f>VLOOKUP(Таблица2[[#This Row],[Уточнённый кадастровый номер родительского объекта - здания]],Таблица1[[Кадастровый номер здания]:[№ корп]],14,0)</f>
        <v>1929</v>
      </c>
      <c r="J194" s="5" t="s">
        <v>3988</v>
      </c>
      <c r="K194" s="5" t="s">
        <v>3989</v>
      </c>
      <c r="L194" s="5" t="s">
        <v>1005</v>
      </c>
      <c r="M194" s="5">
        <v>205001000000</v>
      </c>
      <c r="N194" s="5" t="s">
        <v>2966</v>
      </c>
      <c r="O194" s="1">
        <v>92.7</v>
      </c>
      <c r="P194" s="6">
        <v>1</v>
      </c>
      <c r="Q194" s="6" t="s">
        <v>3906</v>
      </c>
      <c r="R194" s="1" t="s">
        <v>3434</v>
      </c>
      <c r="S19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4" s="1" t="str">
        <f>IF(Таблица2[[#This Row],[Нас.пункт, микрорайон]]="Искателей","Искателей","")</f>
        <v/>
      </c>
      <c r="U19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9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27</v>
      </c>
      <c r="X19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4" s="5" t="s">
        <v>2968</v>
      </c>
      <c r="AA194" s="5">
        <v>1</v>
      </c>
      <c r="AB194" s="1"/>
      <c r="AC19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4" s="1">
        <v>2</v>
      </c>
      <c r="AF194" s="1">
        <v>201</v>
      </c>
      <c r="AG194" s="1" t="s">
        <v>1350</v>
      </c>
      <c r="AH194" s="7">
        <v>667943.24</v>
      </c>
      <c r="AI194" s="7">
        <f>Таблица2[[#This Row],[Действующая КС]]/Таблица2[[#This Row],[Площадь помещения]]</f>
        <v>7205.4286947141309</v>
      </c>
      <c r="AJ194" s="43">
        <f>VLOOKUP(Таблица2[[#This Row],[Уточнённый кадастровый номер родительского объекта - здания]],Таблица1[[Кадастровый номер здания]:[УПКС]],33,0)</f>
        <v>10923.8683</v>
      </c>
      <c r="AK194" s="47">
        <f>ROUND(Таблица2[[#This Row],[УПКС родительского объекта]]*Таблица2[[#This Row],[Площадь помещения]],2)</f>
        <v>1012642.59</v>
      </c>
      <c r="AL194" s="14">
        <f>Таблица2[[#This Row],[Кадастровая стоимость, руб]]/Таблица2[[#This Row],[Действующая КС]]</f>
        <v>1.5160608407385034</v>
      </c>
      <c r="AM194" s="13" t="s">
        <v>3996</v>
      </c>
      <c r="AN194" s="13" t="s">
        <v>3997</v>
      </c>
      <c r="AO194" s="13" t="s">
        <v>3999</v>
      </c>
      <c r="AP194" s="12" t="s">
        <v>3985</v>
      </c>
      <c r="AQ194" s="12" t="s">
        <v>3986</v>
      </c>
      <c r="AR194" s="46" t="s">
        <v>4015</v>
      </c>
    </row>
    <row r="195" spans="1:44" x14ac:dyDescent="0.25">
      <c r="A195" s="1" t="s">
        <v>3435</v>
      </c>
      <c r="B195" s="1" t="s">
        <v>2966</v>
      </c>
      <c r="C195" s="1" t="s">
        <v>603</v>
      </c>
      <c r="D19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5" s="1"/>
      <c r="H19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5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195" s="5" t="s">
        <v>3988</v>
      </c>
      <c r="K195" s="5" t="s">
        <v>3989</v>
      </c>
      <c r="L195" s="5" t="s">
        <v>1005</v>
      </c>
      <c r="M195" s="5">
        <v>205001000000</v>
      </c>
      <c r="N195" s="5" t="s">
        <v>2966</v>
      </c>
      <c r="O195" s="1">
        <v>38.200000000000003</v>
      </c>
      <c r="P195" s="6">
        <v>1</v>
      </c>
      <c r="Q195" s="6" t="s">
        <v>3906</v>
      </c>
      <c r="R195" s="1" t="s">
        <v>3436</v>
      </c>
      <c r="S19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5" s="1" t="str">
        <f>IF(Таблица2[[#This Row],[Нас.пункт, микрорайон]]="Искателей","Искателей","")</f>
        <v/>
      </c>
      <c r="U19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9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30</v>
      </c>
      <c r="X19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5" s="5" t="s">
        <v>2968</v>
      </c>
      <c r="AA195" s="5">
        <v>1</v>
      </c>
      <c r="AB195" s="1"/>
      <c r="AC19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5" s="1">
        <v>2</v>
      </c>
      <c r="AF195" s="1">
        <v>201</v>
      </c>
      <c r="AG195" s="1" t="s">
        <v>1350</v>
      </c>
      <c r="AH195" s="7">
        <v>1791198.38</v>
      </c>
      <c r="AI195" s="7">
        <f>Таблица2[[#This Row],[Действующая КС]]/Таблица2[[#This Row],[Площадь помещения]]</f>
        <v>46890.009947643972</v>
      </c>
      <c r="AJ195" s="43">
        <f>VLOOKUP(Таблица2[[#This Row],[Уточнённый кадастровый номер родительского объекта - здания]],Таблица1[[Кадастровый номер здания]:[УПКС]],33,0)</f>
        <v>13661.9308</v>
      </c>
      <c r="AK195" s="47">
        <f>ROUND(Таблица2[[#This Row],[УПКС родительского объекта]]*Таблица2[[#This Row],[Площадь помещения]],2)</f>
        <v>521885.76</v>
      </c>
      <c r="AL195" s="14">
        <f>Таблица2[[#This Row],[Кадастровая стоимость, руб]]/Таблица2[[#This Row],[Действующая КС]]</f>
        <v>0.29136122822978439</v>
      </c>
      <c r="AM195" s="13" t="s">
        <v>3996</v>
      </c>
      <c r="AN195" s="13" t="s">
        <v>3997</v>
      </c>
      <c r="AO195" s="13" t="s">
        <v>3999</v>
      </c>
      <c r="AP195" s="12" t="s">
        <v>3985</v>
      </c>
      <c r="AQ195" s="12" t="s">
        <v>3986</v>
      </c>
      <c r="AR195" s="46" t="s">
        <v>4015</v>
      </c>
    </row>
    <row r="196" spans="1:44" x14ac:dyDescent="0.25">
      <c r="A196" s="1" t="s">
        <v>3437</v>
      </c>
      <c r="B196" s="1" t="s">
        <v>2966</v>
      </c>
      <c r="C196" s="1" t="s">
        <v>576</v>
      </c>
      <c r="D19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6" s="1"/>
      <c r="H19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6" s="5">
        <f>VLOOKUP(Таблица2[[#This Row],[Уточнённый кадастровый номер родительского объекта - здания]],Таблица1[[Кадастровый номер здания]:[№ корп]],14,0)</f>
        <v>1948</v>
      </c>
      <c r="J196" s="5" t="s">
        <v>3988</v>
      </c>
      <c r="K196" s="5" t="s">
        <v>3989</v>
      </c>
      <c r="L196" s="5" t="s">
        <v>1005</v>
      </c>
      <c r="M196" s="5">
        <v>205001000000</v>
      </c>
      <c r="N196" s="5" t="s">
        <v>2966</v>
      </c>
      <c r="O196" s="1">
        <v>48.9</v>
      </c>
      <c r="P196" s="6">
        <v>1</v>
      </c>
      <c r="Q196" s="6" t="s">
        <v>3906</v>
      </c>
      <c r="R196" s="1" t="s">
        <v>3438</v>
      </c>
      <c r="S19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6" s="1" t="str">
        <f>IF(Таблица2[[#This Row],[Нас.пункт, микрорайон]]="Искателей","Искателей","")</f>
        <v/>
      </c>
      <c r="U19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Морская</v>
      </c>
      <c r="W19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</v>
      </c>
      <c r="X19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6" s="5" t="s">
        <v>2968</v>
      </c>
      <c r="AA196" s="5">
        <v>1</v>
      </c>
      <c r="AB196" s="1" t="s">
        <v>3164</v>
      </c>
      <c r="AC19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6" s="1">
        <v>2</v>
      </c>
      <c r="AF196" s="1">
        <v>202</v>
      </c>
      <c r="AG196" s="1" t="s">
        <v>1352</v>
      </c>
      <c r="AH196" s="7">
        <v>409622.16</v>
      </c>
      <c r="AI196" s="7">
        <f>Таблица2[[#This Row],[Действующая КС]]/Таблица2[[#This Row],[Площадь помещения]]</f>
        <v>8376.7312883435588</v>
      </c>
      <c r="AJ196" s="43">
        <f>VLOOKUP(Таблица2[[#This Row],[Уточнённый кадастровый номер родительского объекта - здания]],Таблица1[[Кадастровый номер здания]:[УПКС]],33,0)</f>
        <v>12938.3231</v>
      </c>
      <c r="AK196" s="47">
        <f>ROUND(Таблица2[[#This Row],[УПКС родительского объекта]]*Таблица2[[#This Row],[Площадь помещения]],2)</f>
        <v>632684</v>
      </c>
      <c r="AL196" s="14">
        <f>Таблица2[[#This Row],[Кадастровая стоимость, руб]]/Таблица2[[#This Row],[Действующая КС]]</f>
        <v>1.5445551090302343</v>
      </c>
      <c r="AM196" s="13" t="s">
        <v>3996</v>
      </c>
      <c r="AN196" s="13" t="s">
        <v>3997</v>
      </c>
      <c r="AO196" s="13" t="s">
        <v>3999</v>
      </c>
      <c r="AP196" s="12" t="s">
        <v>3985</v>
      </c>
      <c r="AQ196" s="12" t="s">
        <v>3986</v>
      </c>
      <c r="AR196" s="46" t="s">
        <v>4015</v>
      </c>
    </row>
    <row r="197" spans="1:44" x14ac:dyDescent="0.25">
      <c r="A197" s="1" t="s">
        <v>3439</v>
      </c>
      <c r="B197" s="1" t="s">
        <v>2966</v>
      </c>
      <c r="C197" s="1" t="s">
        <v>606</v>
      </c>
      <c r="D19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7" s="1"/>
      <c r="H19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7" s="5">
        <f>VLOOKUP(Таблица2[[#This Row],[Уточнённый кадастровый номер родительского объекта - здания]],Таблица1[[Кадастровый номер здания]:[№ корп]],14,0)</f>
        <v>1963</v>
      </c>
      <c r="J197" s="5" t="s">
        <v>3988</v>
      </c>
      <c r="K197" s="5" t="s">
        <v>3989</v>
      </c>
      <c r="L197" s="5" t="s">
        <v>1005</v>
      </c>
      <c r="M197" s="5">
        <v>205001000000</v>
      </c>
      <c r="N197" s="5" t="s">
        <v>2966</v>
      </c>
      <c r="O197" s="1">
        <v>52.5</v>
      </c>
      <c r="P197" s="6">
        <v>1</v>
      </c>
      <c r="Q197" s="6" t="s">
        <v>3956</v>
      </c>
      <c r="R197" s="1" t="s">
        <v>3440</v>
      </c>
      <c r="S19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7" s="1" t="str">
        <f>IF(Таблица2[[#This Row],[Нас.пункт, микрорайон]]="Искателей","Искателей","")</f>
        <v/>
      </c>
      <c r="U19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19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34</v>
      </c>
      <c r="X19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7" s="5" t="s">
        <v>2968</v>
      </c>
      <c r="AA197" s="5">
        <v>1</v>
      </c>
      <c r="AB197" s="1" t="s">
        <v>3164</v>
      </c>
      <c r="AC19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7" s="1">
        <v>2</v>
      </c>
      <c r="AF197" s="1">
        <v>202</v>
      </c>
      <c r="AG197" s="1" t="s">
        <v>1352</v>
      </c>
      <c r="AH197" s="7">
        <v>439778.39</v>
      </c>
      <c r="AI197" s="7">
        <f>Таблица2[[#This Row],[Действующая КС]]/Таблица2[[#This Row],[Площадь помещения]]</f>
        <v>8376.731238095239</v>
      </c>
      <c r="AJ197" s="43">
        <f>VLOOKUP(Таблица2[[#This Row],[Уточнённый кадастровый номер родительского объекта - здания]],Таблица1[[Кадастровый номер здания]:[УПКС]],33,0)</f>
        <v>14896.227699999999</v>
      </c>
      <c r="AK197" s="47">
        <f>ROUND(Таблица2[[#This Row],[УПКС родительского объекта]]*Таблица2[[#This Row],[Площадь помещения]],2)</f>
        <v>782051.95</v>
      </c>
      <c r="AL197" s="14">
        <f>Таблица2[[#This Row],[Кадастровая стоимость, руб]]/Таблица2[[#This Row],[Действующая КС]]</f>
        <v>1.7782864455891068</v>
      </c>
      <c r="AM197" s="13" t="s">
        <v>3996</v>
      </c>
      <c r="AN197" s="13" t="s">
        <v>3997</v>
      </c>
      <c r="AO197" s="13" t="s">
        <v>3999</v>
      </c>
      <c r="AP197" s="12" t="s">
        <v>3985</v>
      </c>
      <c r="AQ197" s="12" t="s">
        <v>3986</v>
      </c>
      <c r="AR197" s="46" t="s">
        <v>4015</v>
      </c>
    </row>
    <row r="198" spans="1:44" x14ac:dyDescent="0.25">
      <c r="A198" s="1" t="s">
        <v>3441</v>
      </c>
      <c r="B198" s="1" t="s">
        <v>2966</v>
      </c>
      <c r="C198" s="1" t="s">
        <v>842</v>
      </c>
      <c r="D19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8" s="1"/>
      <c r="H19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8" s="5">
        <f>VLOOKUP(Таблица2[[#This Row],[Уточнённый кадастровый номер родительского объекта - здания]],Таблица1[[Кадастровый номер здания]:[№ корп]],14,0)</f>
        <v>1965</v>
      </c>
      <c r="J198" s="5" t="s">
        <v>3988</v>
      </c>
      <c r="K198" s="5" t="s">
        <v>3989</v>
      </c>
      <c r="L198" s="5" t="s">
        <v>1005</v>
      </c>
      <c r="M198" s="5">
        <v>205001000000</v>
      </c>
      <c r="N198" s="5" t="s">
        <v>2966</v>
      </c>
      <c r="O198" s="1">
        <v>87.4</v>
      </c>
      <c r="P198" s="6">
        <v>1</v>
      </c>
      <c r="Q198" s="6" t="s">
        <v>3956</v>
      </c>
      <c r="R198" s="1" t="s">
        <v>3442</v>
      </c>
      <c r="S19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8" s="1" t="str">
        <f>IF(Таблица2[[#This Row],[Нас.пункт, микрорайон]]="Искателей","Искателей","")</f>
        <v/>
      </c>
      <c r="U19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19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30</v>
      </c>
      <c r="X19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19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198" s="5" t="s">
        <v>2968</v>
      </c>
      <c r="AA198" s="5">
        <v>1</v>
      </c>
      <c r="AB198" s="1" t="s">
        <v>3164</v>
      </c>
      <c r="AC19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8" s="1">
        <v>2</v>
      </c>
      <c r="AF198" s="1">
        <v>202</v>
      </c>
      <c r="AG198" s="1" t="s">
        <v>1352</v>
      </c>
      <c r="AH198" s="7">
        <v>637077.19999999995</v>
      </c>
      <c r="AI198" s="7">
        <f>Таблица2[[#This Row],[Действующая КС]]/Таблица2[[#This Row],[Площадь помещения]]</f>
        <v>7289.2128146453078</v>
      </c>
      <c r="AJ198" s="43">
        <f>VLOOKUP(Таблица2[[#This Row],[Уточнённый кадастровый номер родительского объекта - здания]],Таблица1[[Кадастровый номер здания]:[УПКС]],33,0)</f>
        <v>13739.754199999999</v>
      </c>
      <c r="AK198" s="47">
        <f>ROUND(Таблица2[[#This Row],[УПКС родительского объекта]]*Таблица2[[#This Row],[Площадь помещения]],2)</f>
        <v>1200854.52</v>
      </c>
      <c r="AL198" s="14">
        <f>Таблица2[[#This Row],[Кадастровая стоимость, руб]]/Таблица2[[#This Row],[Действующая КС]]</f>
        <v>1.8849434887953926</v>
      </c>
      <c r="AM198" s="13" t="s">
        <v>3996</v>
      </c>
      <c r="AN198" s="13" t="s">
        <v>3997</v>
      </c>
      <c r="AO198" s="13" t="s">
        <v>3999</v>
      </c>
      <c r="AP198" s="12" t="s">
        <v>3985</v>
      </c>
      <c r="AQ198" s="12" t="s">
        <v>3986</v>
      </c>
      <c r="AR198" s="46" t="s">
        <v>4015</v>
      </c>
    </row>
    <row r="199" spans="1:44" x14ac:dyDescent="0.25">
      <c r="A199" s="1" t="s">
        <v>3443</v>
      </c>
      <c r="B199" s="1" t="s">
        <v>2966</v>
      </c>
      <c r="C199" s="1" t="s">
        <v>474</v>
      </c>
      <c r="D19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19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19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199" s="1"/>
      <c r="H19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199" s="5">
        <f>VLOOKUP(Таблица2[[#This Row],[Уточнённый кадастровый номер родительского объекта - здания]],Таблица1[[Кадастровый номер здания]:[№ корп]],14,0)</f>
        <v>1972</v>
      </c>
      <c r="J199" s="5" t="s">
        <v>3988</v>
      </c>
      <c r="K199" s="5" t="s">
        <v>3989</v>
      </c>
      <c r="L199" s="5" t="s">
        <v>1005</v>
      </c>
      <c r="M199" s="5">
        <v>205001000000</v>
      </c>
      <c r="N199" s="5" t="s">
        <v>2966</v>
      </c>
      <c r="O199" s="1">
        <v>26.3</v>
      </c>
      <c r="P199" s="6">
        <v>1</v>
      </c>
      <c r="Q199" s="6" t="s">
        <v>3956</v>
      </c>
      <c r="R199" s="1" t="s">
        <v>3444</v>
      </c>
      <c r="S19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199" s="1" t="str">
        <f>IF(Таблица2[[#This Row],[Нас.пункт, микрорайон]]="Искателей","Искателей","")</f>
        <v/>
      </c>
      <c r="U19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19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19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19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>корп</v>
      </c>
      <c r="Y19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>а</v>
      </c>
      <c r="Z199" s="5" t="s">
        <v>2968</v>
      </c>
      <c r="AA199" s="5">
        <v>1</v>
      </c>
      <c r="AB199" s="1" t="s">
        <v>3164</v>
      </c>
      <c r="AC19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19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199" s="1">
        <v>2</v>
      </c>
      <c r="AF199" s="1">
        <v>202</v>
      </c>
      <c r="AG199" s="1" t="s">
        <v>1352</v>
      </c>
      <c r="AH199" s="7">
        <v>255557.32</v>
      </c>
      <c r="AI199" s="7">
        <f>Таблица2[[#This Row],[Действующая КС]]/Таблица2[[#This Row],[Площадь помещения]]</f>
        <v>9717.0083650190118</v>
      </c>
      <c r="AJ199" s="43">
        <f>VLOOKUP(Таблица2[[#This Row],[Уточнённый кадастровый номер родительского объекта - здания]],Таблица1[[Кадастровый номер здания]:[УПКС]],33,0)</f>
        <v>18702.865099999999</v>
      </c>
      <c r="AK199" s="47">
        <f>ROUND(Таблица2[[#This Row],[УПКС родительского объекта]]*Таблица2[[#This Row],[Площадь помещения]],2)</f>
        <v>491885.35</v>
      </c>
      <c r="AL199" s="14">
        <f>Таблица2[[#This Row],[Кадастровая стоимость, руб]]/Таблица2[[#This Row],[Действующая КС]]</f>
        <v>1.9247554716883084</v>
      </c>
      <c r="AM199" s="13" t="s">
        <v>3996</v>
      </c>
      <c r="AN199" s="13" t="s">
        <v>3997</v>
      </c>
      <c r="AO199" s="13" t="s">
        <v>3999</v>
      </c>
      <c r="AP199" s="12" t="s">
        <v>3985</v>
      </c>
      <c r="AQ199" s="12" t="s">
        <v>3986</v>
      </c>
      <c r="AR199" s="46" t="s">
        <v>4015</v>
      </c>
    </row>
    <row r="200" spans="1:44" x14ac:dyDescent="0.25">
      <c r="A200" s="1" t="s">
        <v>3445</v>
      </c>
      <c r="B200" s="1" t="s">
        <v>2966</v>
      </c>
      <c r="C200" s="1" t="s">
        <v>642</v>
      </c>
      <c r="D20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0" s="1"/>
      <c r="H20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0" s="5">
        <f>VLOOKUP(Таблица2[[#This Row],[Уточнённый кадастровый номер родительского объекта - здания]],Таблица1[[Кадастровый номер здания]:[№ корп]],14,0)</f>
        <v>1980</v>
      </c>
      <c r="J200" s="5" t="s">
        <v>3988</v>
      </c>
      <c r="K200" s="5" t="s">
        <v>3989</v>
      </c>
      <c r="L200" s="5" t="s">
        <v>1005</v>
      </c>
      <c r="M200" s="5">
        <v>205001000000</v>
      </c>
      <c r="N200" s="5" t="s">
        <v>2966</v>
      </c>
      <c r="O200" s="1">
        <v>29</v>
      </c>
      <c r="P200" s="6">
        <v>1</v>
      </c>
      <c r="Q200" s="6" t="s">
        <v>3956</v>
      </c>
      <c r="R200" s="1" t="s">
        <v>3446</v>
      </c>
      <c r="S20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0" s="1" t="str">
        <f>IF(Таблица2[[#This Row],[Нас.пункт, микрорайон]]="Искателей","Искателей","")</f>
        <v/>
      </c>
      <c r="U20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20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0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0" s="5" t="s">
        <v>2968</v>
      </c>
      <c r="AA200" s="5">
        <v>1</v>
      </c>
      <c r="AB200" s="1"/>
      <c r="AC20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0" s="1">
        <v>2</v>
      </c>
      <c r="AF200" s="1">
        <v>201</v>
      </c>
      <c r="AG200" s="1" t="s">
        <v>1350</v>
      </c>
      <c r="AH200" s="7">
        <v>242973.76</v>
      </c>
      <c r="AI200" s="7">
        <f>Таблица2[[#This Row],[Действующая КС]]/Таблица2[[#This Row],[Площадь помещения]]</f>
        <v>8378.4055172413791</v>
      </c>
      <c r="AJ200" s="43">
        <f>VLOOKUP(Таблица2[[#This Row],[Уточнённый кадастровый номер родительского объекта - здания]],Таблица1[[Кадастровый номер здания]:[УПКС]],33,0)</f>
        <v>25319.909800000001</v>
      </c>
      <c r="AK200" s="47">
        <f>ROUND(Таблица2[[#This Row],[УПКС родительского объекта]]*Таблица2[[#This Row],[Площадь помещения]],2)</f>
        <v>734277.38</v>
      </c>
      <c r="AL200" s="14">
        <f>Таблица2[[#This Row],[Кадастровая стоимость, руб]]/Таблица2[[#This Row],[Действующая КС]]</f>
        <v>3.0220439441691149</v>
      </c>
      <c r="AM200" s="13" t="s">
        <v>3996</v>
      </c>
      <c r="AN200" s="13" t="s">
        <v>3997</v>
      </c>
      <c r="AO200" s="13" t="s">
        <v>3999</v>
      </c>
      <c r="AP200" s="12" t="s">
        <v>3985</v>
      </c>
      <c r="AQ200" s="12" t="s">
        <v>3986</v>
      </c>
      <c r="AR200" s="46" t="s">
        <v>4015</v>
      </c>
    </row>
    <row r="201" spans="1:44" x14ac:dyDescent="0.25">
      <c r="A201" s="1" t="s">
        <v>3447</v>
      </c>
      <c r="B201" s="1" t="s">
        <v>2966</v>
      </c>
      <c r="C201" s="1" t="s">
        <v>642</v>
      </c>
      <c r="D20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1" s="1"/>
      <c r="H20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1" s="5">
        <f>VLOOKUP(Таблица2[[#This Row],[Уточнённый кадастровый номер родительского объекта - здания]],Таблица1[[Кадастровый номер здания]:[№ корп]],14,0)</f>
        <v>1980</v>
      </c>
      <c r="J201" s="5" t="s">
        <v>3988</v>
      </c>
      <c r="K201" s="5" t="s">
        <v>3989</v>
      </c>
      <c r="L201" s="5" t="s">
        <v>1005</v>
      </c>
      <c r="M201" s="5">
        <v>205001000000</v>
      </c>
      <c r="N201" s="5" t="s">
        <v>2966</v>
      </c>
      <c r="O201" s="1">
        <v>28.6</v>
      </c>
      <c r="P201" s="6">
        <v>1</v>
      </c>
      <c r="Q201" s="6" t="s">
        <v>3956</v>
      </c>
      <c r="R201" s="1" t="s">
        <v>3448</v>
      </c>
      <c r="S20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1" s="1" t="str">
        <f>IF(Таблица2[[#This Row],[Нас.пункт, микрорайон]]="Искателей","Искателей","")</f>
        <v/>
      </c>
      <c r="U20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20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0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1" s="5" t="s">
        <v>2968</v>
      </c>
      <c r="AA201" s="5">
        <v>2</v>
      </c>
      <c r="AB201" s="1"/>
      <c r="AC20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1" s="1">
        <v>2</v>
      </c>
      <c r="AF201" s="1">
        <v>201</v>
      </c>
      <c r="AG201" s="1" t="s">
        <v>1350</v>
      </c>
      <c r="AH201" s="7">
        <v>239622.39999999999</v>
      </c>
      <c r="AI201" s="7">
        <f>Таблица2[[#This Row],[Действующая КС]]/Таблица2[[#This Row],[Площадь помещения]]</f>
        <v>8378.4055944055945</v>
      </c>
      <c r="AJ201" s="43">
        <f>VLOOKUP(Таблица2[[#This Row],[Уточнённый кадастровый номер родительского объекта - здания]],Таблица1[[Кадастровый номер здания]:[УПКС]],33,0)</f>
        <v>25319.909800000001</v>
      </c>
      <c r="AK201" s="47">
        <f>ROUND(Таблица2[[#This Row],[УПКС родительского объекта]]*Таблица2[[#This Row],[Площадь помещения]],2)</f>
        <v>724149.42</v>
      </c>
      <c r="AL201" s="14">
        <f>Таблица2[[#This Row],[Кадастровая стоимость, руб]]/Таблица2[[#This Row],[Действующая КС]]</f>
        <v>3.0220439324537276</v>
      </c>
      <c r="AM201" s="13" t="s">
        <v>3996</v>
      </c>
      <c r="AN201" s="13" t="s">
        <v>3997</v>
      </c>
      <c r="AO201" s="13" t="s">
        <v>3999</v>
      </c>
      <c r="AP201" s="12" t="s">
        <v>3985</v>
      </c>
      <c r="AQ201" s="12" t="s">
        <v>3986</v>
      </c>
      <c r="AR201" s="46" t="s">
        <v>4015</v>
      </c>
    </row>
    <row r="202" spans="1:44" x14ac:dyDescent="0.25">
      <c r="A202" s="1" t="s">
        <v>3449</v>
      </c>
      <c r="B202" s="1" t="s">
        <v>2966</v>
      </c>
      <c r="C202" s="1" t="s">
        <v>591</v>
      </c>
      <c r="D20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2" s="1"/>
      <c r="H20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2" s="5">
        <f>VLOOKUP(Таблица2[[#This Row],[Уточнённый кадастровый номер родительского объекта - здания]],Таблица1[[Кадастровый номер здания]:[№ корп]],14,0)</f>
        <v>1938</v>
      </c>
      <c r="J202" s="5" t="s">
        <v>3988</v>
      </c>
      <c r="K202" s="5" t="s">
        <v>3989</v>
      </c>
      <c r="L202" s="5" t="s">
        <v>1005</v>
      </c>
      <c r="M202" s="5">
        <v>205001000000</v>
      </c>
      <c r="N202" s="5" t="s">
        <v>2966</v>
      </c>
      <c r="O202" s="1">
        <v>50.9</v>
      </c>
      <c r="P202" s="6">
        <v>1</v>
      </c>
      <c r="Q202" s="6" t="s">
        <v>3956</v>
      </c>
      <c r="R202" s="1" t="s">
        <v>3450</v>
      </c>
      <c r="S20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2" s="1" t="str">
        <f>IF(Таблица2[[#This Row],[Нас.пункт, микрорайон]]="Искателей","Искателей","")</f>
        <v/>
      </c>
      <c r="U20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20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20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2" s="5" t="s">
        <v>2968</v>
      </c>
      <c r="AA202" s="5">
        <v>1</v>
      </c>
      <c r="AB202" s="1" t="s">
        <v>3164</v>
      </c>
      <c r="AC20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2" s="1">
        <v>2</v>
      </c>
      <c r="AF202" s="1">
        <v>202</v>
      </c>
      <c r="AG202" s="1" t="s">
        <v>1352</v>
      </c>
      <c r="AH202" s="7">
        <v>426375.62</v>
      </c>
      <c r="AI202" s="7">
        <f>Таблица2[[#This Row],[Действующая КС]]/Таблица2[[#This Row],[Площадь помещения]]</f>
        <v>8376.7312377210219</v>
      </c>
      <c r="AJ202" s="43">
        <f>VLOOKUP(Таблица2[[#This Row],[Уточнённый кадастровый номер родительского объекта - здания]],Таблица1[[Кадастровый номер здания]:[УПКС]],33,0)</f>
        <v>12462.43</v>
      </c>
      <c r="AK202" s="47">
        <f>ROUND(Таблица2[[#This Row],[УПКС родительского объекта]]*Таблица2[[#This Row],[Площадь помещения]],2)</f>
        <v>634337.68999999994</v>
      </c>
      <c r="AL202" s="14">
        <f>Таблица2[[#This Row],[Кадастровая стоимость, руб]]/Таблица2[[#This Row],[Действующая КС]]</f>
        <v>1.4877438114308692</v>
      </c>
      <c r="AM202" s="13" t="s">
        <v>3996</v>
      </c>
      <c r="AN202" s="13" t="s">
        <v>3997</v>
      </c>
      <c r="AO202" s="13" t="s">
        <v>3999</v>
      </c>
      <c r="AP202" s="12" t="s">
        <v>3985</v>
      </c>
      <c r="AQ202" s="12" t="s">
        <v>3986</v>
      </c>
      <c r="AR202" s="46" t="s">
        <v>4015</v>
      </c>
    </row>
    <row r="203" spans="1:44" x14ac:dyDescent="0.25">
      <c r="A203" s="1" t="s">
        <v>3451</v>
      </c>
      <c r="B203" s="1" t="s">
        <v>2966</v>
      </c>
      <c r="C203" s="1" t="s">
        <v>512</v>
      </c>
      <c r="D20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3" s="1"/>
      <c r="H20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3" s="5">
        <f>VLOOKUP(Таблица2[[#This Row],[Уточнённый кадастровый номер родительского объекта - здания]],Таблица1[[Кадастровый номер здания]:[№ корп]],14,0)</f>
        <v>1969</v>
      </c>
      <c r="J203" s="5" t="s">
        <v>3988</v>
      </c>
      <c r="K203" s="5" t="s">
        <v>3989</v>
      </c>
      <c r="L203" s="5" t="s">
        <v>1005</v>
      </c>
      <c r="M203" s="5">
        <v>205001000000</v>
      </c>
      <c r="N203" s="5" t="s">
        <v>2966</v>
      </c>
      <c r="O203" s="1">
        <v>38.200000000000003</v>
      </c>
      <c r="P203" s="6">
        <v>1</v>
      </c>
      <c r="Q203" s="6" t="s">
        <v>3956</v>
      </c>
      <c r="R203" s="1" t="s">
        <v>3452</v>
      </c>
      <c r="S20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3" s="1" t="str">
        <f>IF(Таблица2[[#This Row],[Нас.пункт, микрорайон]]="Искателей","Искателей","")</f>
        <v/>
      </c>
      <c r="U20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20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20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3" s="5" t="s">
        <v>2968</v>
      </c>
      <c r="AA203" s="5">
        <v>1</v>
      </c>
      <c r="AB203" s="1" t="s">
        <v>3164</v>
      </c>
      <c r="AC20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3" s="1">
        <v>2</v>
      </c>
      <c r="AF203" s="1">
        <v>202</v>
      </c>
      <c r="AG203" s="1" t="s">
        <v>1352</v>
      </c>
      <c r="AH203" s="7">
        <v>319991.14</v>
      </c>
      <c r="AI203" s="7">
        <f>Таблица2[[#This Row],[Действующая КС]]/Таблица2[[#This Row],[Площадь помещения]]</f>
        <v>8376.731413612566</v>
      </c>
      <c r="AJ203" s="43">
        <f>VLOOKUP(Таблица2[[#This Row],[Уточнённый кадастровый номер родительского объекта - здания]],Таблица1[[Кадастровый номер здания]:[УПКС]],33,0)</f>
        <v>16646.2114</v>
      </c>
      <c r="AK203" s="47">
        <f>ROUND(Таблица2[[#This Row],[УПКС родительского объекта]]*Таблица2[[#This Row],[Площадь помещения]],2)</f>
        <v>635885.28</v>
      </c>
      <c r="AL203" s="14">
        <f>Таблица2[[#This Row],[Кадастровая стоимость, руб]]/Таблица2[[#This Row],[Действующая КС]]</f>
        <v>1.9871965205036615</v>
      </c>
      <c r="AM203" s="13" t="s">
        <v>3996</v>
      </c>
      <c r="AN203" s="13" t="s">
        <v>3997</v>
      </c>
      <c r="AO203" s="13" t="s">
        <v>3999</v>
      </c>
      <c r="AP203" s="12" t="s">
        <v>3985</v>
      </c>
      <c r="AQ203" s="12" t="s">
        <v>3986</v>
      </c>
      <c r="AR203" s="46" t="s">
        <v>4015</v>
      </c>
    </row>
    <row r="204" spans="1:44" x14ac:dyDescent="0.25">
      <c r="A204" s="1" t="s">
        <v>3453</v>
      </c>
      <c r="B204" s="1" t="s">
        <v>2999</v>
      </c>
      <c r="C204" s="1" t="s">
        <v>594</v>
      </c>
      <c r="D20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4" s="1"/>
      <c r="H20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4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204" s="5" t="s">
        <v>3988</v>
      </c>
      <c r="K204" s="5" t="s">
        <v>3989</v>
      </c>
      <c r="L204" s="5" t="s">
        <v>1005</v>
      </c>
      <c r="M204" s="5">
        <v>205001000000</v>
      </c>
      <c r="N204" s="5" t="s">
        <v>2966</v>
      </c>
      <c r="O204" s="1">
        <v>51.2</v>
      </c>
      <c r="P204" s="6">
        <v>1</v>
      </c>
      <c r="Q204" s="6" t="s">
        <v>3956</v>
      </c>
      <c r="R204" s="1" t="s">
        <v>3454</v>
      </c>
      <c r="S20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4" s="1" t="str">
        <f>IF(Таблица2[[#This Row],[Нас.пункт, микрорайон]]="Искателей","Искателей","")</f>
        <v/>
      </c>
      <c r="U20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20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</v>
      </c>
      <c r="X20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4" s="5" t="s">
        <v>2968</v>
      </c>
      <c r="AA204" s="5">
        <v>1</v>
      </c>
      <c r="AB204" s="1" t="s">
        <v>3164</v>
      </c>
      <c r="AC20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4" s="1">
        <v>2</v>
      </c>
      <c r="AF204" s="1">
        <v>202</v>
      </c>
      <c r="AG204" s="1" t="s">
        <v>1352</v>
      </c>
      <c r="AH204" s="7">
        <v>2246300.67</v>
      </c>
      <c r="AI204" s="7">
        <f>Таблица2[[#This Row],[Действующая КС]]/Таблица2[[#This Row],[Площадь помещения]]</f>
        <v>43873.059960937499</v>
      </c>
      <c r="AJ204" s="43">
        <f>VLOOKUP(Таблица2[[#This Row],[Уточнённый кадастровый номер родительского объекта - здания]],Таблица1[[Кадастровый номер здания]:[УПКС]],33,0)</f>
        <v>13698.089900000001</v>
      </c>
      <c r="AK204" s="47">
        <f>ROUND(Таблица2[[#This Row],[УПКС родительского объекта]]*Таблица2[[#This Row],[Площадь помещения]],2)</f>
        <v>701342.2</v>
      </c>
      <c r="AL204" s="14">
        <f>Таблица2[[#This Row],[Кадастровая стоимость, руб]]/Таблица2[[#This Row],[Действующая КС]]</f>
        <v>0.31222098153049116</v>
      </c>
      <c r="AM204" s="13" t="s">
        <v>3996</v>
      </c>
      <c r="AN204" s="13" t="s">
        <v>3997</v>
      </c>
      <c r="AO204" s="13" t="s">
        <v>3999</v>
      </c>
      <c r="AP204" s="12" t="s">
        <v>3985</v>
      </c>
      <c r="AQ204" s="12" t="s">
        <v>3986</v>
      </c>
      <c r="AR204" s="46" t="s">
        <v>4015</v>
      </c>
    </row>
    <row r="205" spans="1:44" x14ac:dyDescent="0.25">
      <c r="A205" s="1" t="s">
        <v>3455</v>
      </c>
      <c r="B205" s="1" t="s">
        <v>2966</v>
      </c>
      <c r="C205" s="1" t="s">
        <v>1047</v>
      </c>
      <c r="D20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5" s="1"/>
      <c r="H20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5" s="5">
        <f>VLOOKUP(Таблица2[[#This Row],[Уточнённый кадастровый номер родительского объекта - здания]],Таблица1[[Кадастровый номер здания]:[№ корп]],14,0)</f>
        <v>1949</v>
      </c>
      <c r="J205" s="5" t="s">
        <v>3988</v>
      </c>
      <c r="K205" s="5" t="s">
        <v>3989</v>
      </c>
      <c r="L205" s="5" t="s">
        <v>1005</v>
      </c>
      <c r="M205" s="5">
        <v>205001000000</v>
      </c>
      <c r="N205" s="5" t="s">
        <v>2966</v>
      </c>
      <c r="O205" s="1">
        <v>181.4</v>
      </c>
      <c r="P205" s="6">
        <v>1</v>
      </c>
      <c r="Q205" s="6" t="s">
        <v>3956</v>
      </c>
      <c r="R205" s="1" t="s">
        <v>3456</v>
      </c>
      <c r="S20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5" s="1" t="str">
        <f>IF(Таблица2[[#This Row],[Нас.пункт, микрорайон]]="Искателей","Искателей","")</f>
        <v/>
      </c>
      <c r="U20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20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</v>
      </c>
      <c r="X20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5" s="5" t="s">
        <v>2968</v>
      </c>
      <c r="AA205" s="5">
        <v>1</v>
      </c>
      <c r="AB205" s="1" t="s">
        <v>3164</v>
      </c>
      <c r="AC20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5" s="1">
        <v>2</v>
      </c>
      <c r="AF205" s="1">
        <v>202</v>
      </c>
      <c r="AG205" s="1" t="s">
        <v>1352</v>
      </c>
      <c r="AH205" s="7">
        <v>5625444.3799999999</v>
      </c>
      <c r="AI205" s="7">
        <f>Таблица2[[#This Row],[Действующая КС]]/Таблица2[[#This Row],[Площадь помещения]]</f>
        <v>31011.270011025357</v>
      </c>
      <c r="AJ205" s="43">
        <f>VLOOKUP(Таблица2[[#This Row],[Уточнённый кадастровый номер родительского объекта - здания]],Таблица1[[Кадастровый номер здания]:[УПКС]],33,0)</f>
        <v>8044.0293000000001</v>
      </c>
      <c r="AK205" s="47">
        <f>ROUND(Таблица2[[#This Row],[УПКС родительского объекта]]*Таблица2[[#This Row],[Площадь помещения]],2)</f>
        <v>1459186.92</v>
      </c>
      <c r="AL205" s="14">
        <f>Таблица2[[#This Row],[Кадастровая стоимость, руб]]/Таблица2[[#This Row],[Действующая КС]]</f>
        <v>0.25939051591867307</v>
      </c>
      <c r="AM205" s="13" t="s">
        <v>3996</v>
      </c>
      <c r="AN205" s="13" t="s">
        <v>3997</v>
      </c>
      <c r="AO205" s="13" t="s">
        <v>3999</v>
      </c>
      <c r="AP205" s="12" t="s">
        <v>3985</v>
      </c>
      <c r="AQ205" s="12" t="s">
        <v>3986</v>
      </c>
      <c r="AR205" s="46" t="s">
        <v>4015</v>
      </c>
    </row>
    <row r="206" spans="1:44" x14ac:dyDescent="0.25">
      <c r="A206" s="1" t="s">
        <v>3457</v>
      </c>
      <c r="B206" s="1" t="s">
        <v>2966</v>
      </c>
      <c r="C206" s="18" t="s">
        <v>807</v>
      </c>
      <c r="D20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6" s="1"/>
      <c r="H20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6" s="5">
        <f>VLOOKUP(Таблица2[[#This Row],[Уточнённый кадастровый номер родительского объекта - здания]],Таблица1[[Кадастровый номер здания]:[№ корп]],14,0)</f>
        <v>1972</v>
      </c>
      <c r="J206" s="5" t="s">
        <v>3988</v>
      </c>
      <c r="K206" s="5" t="s">
        <v>3989</v>
      </c>
      <c r="L206" s="5" t="s">
        <v>1005</v>
      </c>
      <c r="M206" s="5">
        <v>205001000000</v>
      </c>
      <c r="N206" s="5" t="s">
        <v>2966</v>
      </c>
      <c r="O206" s="1">
        <v>79.599999999999994</v>
      </c>
      <c r="P206" s="6">
        <v>1</v>
      </c>
      <c r="Q206" s="6" t="s">
        <v>3956</v>
      </c>
      <c r="R206" s="1" t="s">
        <v>3458</v>
      </c>
      <c r="S20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6" s="1" t="str">
        <f>IF(Таблица2[[#This Row],[Нас.пункт, микрорайон]]="Искателей","Искателей","")</f>
        <v/>
      </c>
      <c r="U20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20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20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6" s="5" t="s">
        <v>2968</v>
      </c>
      <c r="AA206" s="5">
        <v>1</v>
      </c>
      <c r="AB206" s="1" t="s">
        <v>3164</v>
      </c>
      <c r="AC20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6" s="1">
        <v>2</v>
      </c>
      <c r="AF206" s="1">
        <v>202</v>
      </c>
      <c r="AG206" s="1" t="s">
        <v>1352</v>
      </c>
      <c r="AH206" s="7">
        <v>580221.34</v>
      </c>
      <c r="AI206" s="7">
        <f>Таблица2[[#This Row],[Действующая КС]]/Таблица2[[#This Row],[Площадь помещения]]</f>
        <v>7289.2128140703517</v>
      </c>
      <c r="AJ206" s="43">
        <f>VLOOKUP(Таблица2[[#This Row],[Уточнённый кадастровый номер родительского объекта - здания]],Таблица1[[Кадастровый номер здания]:[УПКС]],33,0)</f>
        <v>16414.852599999998</v>
      </c>
      <c r="AK206" s="47">
        <f>ROUND(Таблица2[[#This Row],[УПКС родительского объекта]]*Таблица2[[#This Row],[Площадь помещения]],2)</f>
        <v>1306622.27</v>
      </c>
      <c r="AL206" s="14">
        <f>Таблица2[[#This Row],[Кадастровая стоимость, руб]]/Таблица2[[#This Row],[Действующая КС]]</f>
        <v>2.2519376312494814</v>
      </c>
      <c r="AM206" s="13" t="s">
        <v>3996</v>
      </c>
      <c r="AN206" s="13" t="s">
        <v>3997</v>
      </c>
      <c r="AO206" s="13" t="s">
        <v>3999</v>
      </c>
      <c r="AP206" s="12" t="s">
        <v>3985</v>
      </c>
      <c r="AQ206" s="12" t="s">
        <v>3986</v>
      </c>
      <c r="AR206" s="46" t="s">
        <v>4015</v>
      </c>
    </row>
    <row r="207" spans="1:44" x14ac:dyDescent="0.25">
      <c r="A207" s="1" t="s">
        <v>3459</v>
      </c>
      <c r="B207" s="1" t="s">
        <v>2966</v>
      </c>
      <c r="C207" s="1" t="s">
        <v>669</v>
      </c>
      <c r="D20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7" s="1"/>
      <c r="H20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7" s="5">
        <f>VLOOKUP(Таблица2[[#This Row],[Уточнённый кадастровый номер родительского объекта - здания]],Таблица1[[Кадастровый номер здания]:[№ корп]],14,0)</f>
        <v>1982</v>
      </c>
      <c r="J207" s="5" t="s">
        <v>3988</v>
      </c>
      <c r="K207" s="5" t="s">
        <v>3989</v>
      </c>
      <c r="L207" s="5" t="s">
        <v>1005</v>
      </c>
      <c r="M207" s="5">
        <v>205001000000</v>
      </c>
      <c r="N207" s="5" t="s">
        <v>2966</v>
      </c>
      <c r="O207" s="1">
        <v>62.1</v>
      </c>
      <c r="P207" s="6">
        <v>1</v>
      </c>
      <c r="Q207" s="6" t="s">
        <v>3956</v>
      </c>
      <c r="R207" s="1" t="s">
        <v>3460</v>
      </c>
      <c r="S20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7" s="1" t="str">
        <f>IF(Таблица2[[#This Row],[Нас.пункт, микрорайон]]="Искателей","Искателей","")</f>
        <v/>
      </c>
      <c r="U20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Набережная</v>
      </c>
      <c r="W20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20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7" s="5" t="s">
        <v>2968</v>
      </c>
      <c r="AA207" s="5">
        <v>1</v>
      </c>
      <c r="AB207" s="1" t="s">
        <v>3164</v>
      </c>
      <c r="AC20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7" s="1">
        <v>2</v>
      </c>
      <c r="AF207" s="1">
        <v>202</v>
      </c>
      <c r="AG207" s="1" t="s">
        <v>1352</v>
      </c>
      <c r="AH207" s="7">
        <v>452660.11</v>
      </c>
      <c r="AI207" s="7">
        <f>Таблица2[[#This Row],[Действующая КС]]/Таблица2[[#This Row],[Площадь помещения]]</f>
        <v>7289.2127214170687</v>
      </c>
      <c r="AJ207" s="43">
        <f>VLOOKUP(Таблица2[[#This Row],[Уточнённый кадастровый номер родительского объекта - здания]],Таблица1[[Кадастровый номер здания]:[УПКС]],33,0)</f>
        <v>26621.8478</v>
      </c>
      <c r="AK207" s="47">
        <f>ROUND(Таблица2[[#This Row],[УПКС родительского объекта]]*Таблица2[[#This Row],[Площадь помещения]],2)</f>
        <v>1653216.75</v>
      </c>
      <c r="AL207" s="14">
        <f>Таблица2[[#This Row],[Кадастровая стоимость, руб]]/Таблица2[[#This Row],[Действующая КС]]</f>
        <v>3.6522253971086607</v>
      </c>
      <c r="AM207" s="13" t="s">
        <v>3996</v>
      </c>
      <c r="AN207" s="13" t="s">
        <v>3997</v>
      </c>
      <c r="AO207" s="13" t="s">
        <v>3999</v>
      </c>
      <c r="AP207" s="12" t="s">
        <v>3985</v>
      </c>
      <c r="AQ207" s="12" t="s">
        <v>3986</v>
      </c>
      <c r="AR207" s="46" t="s">
        <v>4015</v>
      </c>
    </row>
    <row r="208" spans="1:44" x14ac:dyDescent="0.25">
      <c r="A208" s="1" t="s">
        <v>3461</v>
      </c>
      <c r="B208" s="1" t="s">
        <v>2966</v>
      </c>
      <c r="C208" s="1" t="s">
        <v>878</v>
      </c>
      <c r="D20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8" s="1"/>
      <c r="H20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8" s="5">
        <f>VLOOKUP(Таблица2[[#This Row],[Уточнённый кадастровый номер родительского объекта - здания]],Таблица1[[Кадастровый номер здания]:[№ корп]],14,0)</f>
        <v>1964</v>
      </c>
      <c r="J208" s="5" t="s">
        <v>3988</v>
      </c>
      <c r="K208" s="5" t="s">
        <v>3989</v>
      </c>
      <c r="L208" s="5" t="s">
        <v>1005</v>
      </c>
      <c r="M208" s="5">
        <v>205001000000</v>
      </c>
      <c r="N208" s="5" t="s">
        <v>2966</v>
      </c>
      <c r="O208" s="1">
        <v>94.7</v>
      </c>
      <c r="P208" s="6">
        <v>1</v>
      </c>
      <c r="Q208" s="6" t="s">
        <v>3932</v>
      </c>
      <c r="R208" s="1" t="s">
        <v>3462</v>
      </c>
      <c r="S20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8" s="1" t="str">
        <f>IF(Таблица2[[#This Row],[Нас.пункт, микрорайон]]="Искателей","Искателей","")</f>
        <v/>
      </c>
      <c r="U20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Речная</v>
      </c>
      <c r="W20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20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0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08" s="5" t="s">
        <v>2968</v>
      </c>
      <c r="AA208" s="5">
        <v>1</v>
      </c>
      <c r="AB208" s="1" t="s">
        <v>3164</v>
      </c>
      <c r="AC20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8" s="1">
        <v>2</v>
      </c>
      <c r="AF208" s="1">
        <v>202</v>
      </c>
      <c r="AG208" s="1" t="s">
        <v>1352</v>
      </c>
      <c r="AH208" s="7">
        <v>682354.1</v>
      </c>
      <c r="AI208" s="7">
        <f>Таблица2[[#This Row],[Действующая КС]]/Таблица2[[#This Row],[Площадь помещения]]</f>
        <v>7205.4287222808862</v>
      </c>
      <c r="AJ208" s="43">
        <f>VLOOKUP(Таблица2[[#This Row],[Уточнённый кадастровый номер родительского объекта - здания]],Таблица1[[Кадастровый номер здания]:[УПКС]],33,0)</f>
        <v>13370.921700000001</v>
      </c>
      <c r="AK208" s="47">
        <f>ROUND(Таблица2[[#This Row],[УПКС родительского объекта]]*Таблица2[[#This Row],[Площадь помещения]],2)</f>
        <v>1266226.28</v>
      </c>
      <c r="AL208" s="14">
        <f>Таблица2[[#This Row],[Кадастровая стоимость, руб]]/Таблица2[[#This Row],[Действующая КС]]</f>
        <v>1.8556732933824243</v>
      </c>
      <c r="AM208" s="13" t="s">
        <v>3996</v>
      </c>
      <c r="AN208" s="13" t="s">
        <v>3997</v>
      </c>
      <c r="AO208" s="13" t="s">
        <v>3999</v>
      </c>
      <c r="AP208" s="12" t="s">
        <v>3985</v>
      </c>
      <c r="AQ208" s="12" t="s">
        <v>3986</v>
      </c>
      <c r="AR208" s="46" t="s">
        <v>4015</v>
      </c>
    </row>
    <row r="209" spans="1:44" x14ac:dyDescent="0.25">
      <c r="A209" s="1" t="s">
        <v>3463</v>
      </c>
      <c r="B209" s="1" t="s">
        <v>2966</v>
      </c>
      <c r="C209" s="1" t="s">
        <v>595</v>
      </c>
      <c r="D20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0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0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09" s="1"/>
      <c r="H20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09" s="5">
        <f>VLOOKUP(Таблица2[[#This Row],[Уточнённый кадастровый номер родительского объекта - здания]],Таблица1[[Кадастровый номер здания]:[№ корп]],14,0)</f>
        <v>1939</v>
      </c>
      <c r="J209" s="5" t="s">
        <v>3988</v>
      </c>
      <c r="K209" s="5" t="s">
        <v>3989</v>
      </c>
      <c r="L209" s="5" t="s">
        <v>1005</v>
      </c>
      <c r="M209" s="5">
        <v>205001000000</v>
      </c>
      <c r="N209" s="5" t="s">
        <v>2966</v>
      </c>
      <c r="O209" s="1">
        <v>51.2</v>
      </c>
      <c r="P209" s="6">
        <v>1</v>
      </c>
      <c r="Q209" s="6" t="s">
        <v>3932</v>
      </c>
      <c r="R209" s="1" t="s">
        <v>3464</v>
      </c>
      <c r="S20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09" s="1" t="str">
        <f>IF(Таблица2[[#This Row],[Нас.пункт, микрорайон]]="Искателей","Искателей","")</f>
        <v/>
      </c>
      <c r="U20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0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Речная</v>
      </c>
      <c r="W20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0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>корп</v>
      </c>
      <c r="Y20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>а</v>
      </c>
      <c r="Z209" s="5" t="s">
        <v>2968</v>
      </c>
      <c r="AA209" s="5">
        <v>1</v>
      </c>
      <c r="AB209" s="1" t="s">
        <v>3164</v>
      </c>
      <c r="AC20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0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09" s="1">
        <v>2</v>
      </c>
      <c r="AF209" s="1">
        <v>202</v>
      </c>
      <c r="AG209" s="1" t="s">
        <v>1352</v>
      </c>
      <c r="AH209" s="7">
        <v>428888.64</v>
      </c>
      <c r="AI209" s="7">
        <f>Таблица2[[#This Row],[Действующая КС]]/Таблица2[[#This Row],[Площадь помещения]]</f>
        <v>8376.7312499999989</v>
      </c>
      <c r="AJ209" s="43">
        <f>VLOOKUP(Таблица2[[#This Row],[Уточнённый кадастровый номер родительского объекта - здания]],Таблица1[[Кадастровый номер здания]:[УПКС]],33,0)</f>
        <v>12452.808999999999</v>
      </c>
      <c r="AK209" s="47">
        <f>ROUND(Таблица2[[#This Row],[УПКС родительского объекта]]*Таблица2[[#This Row],[Площадь помещения]],2)</f>
        <v>637583.81999999995</v>
      </c>
      <c r="AL209" s="14">
        <f>Таблица2[[#This Row],[Кадастровая стоимость, руб]]/Таблица2[[#This Row],[Действующая КС]]</f>
        <v>1.4865952616511362</v>
      </c>
      <c r="AM209" s="13" t="s">
        <v>3996</v>
      </c>
      <c r="AN209" s="13" t="s">
        <v>3997</v>
      </c>
      <c r="AO209" s="13" t="s">
        <v>3999</v>
      </c>
      <c r="AP209" s="12" t="s">
        <v>3985</v>
      </c>
      <c r="AQ209" s="12" t="s">
        <v>3986</v>
      </c>
      <c r="AR209" s="46" t="s">
        <v>4015</v>
      </c>
    </row>
    <row r="210" spans="1:44" x14ac:dyDescent="0.25">
      <c r="A210" s="1" t="s">
        <v>3465</v>
      </c>
      <c r="B210" s="1" t="s">
        <v>2966</v>
      </c>
      <c r="C210" s="1" t="s">
        <v>767</v>
      </c>
      <c r="D21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0" s="1"/>
      <c r="H21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0" s="5">
        <f>VLOOKUP(Таблица2[[#This Row],[Уточнённый кадастровый номер родительского объекта - здания]],Таблица1[[Кадастровый номер здания]:[№ корп]],14,0)</f>
        <v>1943</v>
      </c>
      <c r="J210" s="5" t="s">
        <v>3988</v>
      </c>
      <c r="K210" s="5" t="s">
        <v>3989</v>
      </c>
      <c r="L210" s="5" t="s">
        <v>1005</v>
      </c>
      <c r="M210" s="5">
        <v>205001000000</v>
      </c>
      <c r="N210" s="5" t="s">
        <v>2966</v>
      </c>
      <c r="O210" s="1">
        <v>74.400000000000006</v>
      </c>
      <c r="P210" s="6">
        <v>1</v>
      </c>
      <c r="Q210" s="6" t="s">
        <v>3932</v>
      </c>
      <c r="R210" s="1" t="s">
        <v>3466</v>
      </c>
      <c r="S21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0" s="1" t="str">
        <f>IF(Таблица2[[#This Row],[Нас.пункт, микрорайон]]="Искателей","Искателей","")</f>
        <v/>
      </c>
      <c r="U21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Речная</v>
      </c>
      <c r="W21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21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0" s="5" t="s">
        <v>2968</v>
      </c>
      <c r="AA210" s="5">
        <v>1</v>
      </c>
      <c r="AB210" s="1" t="s">
        <v>3164</v>
      </c>
      <c r="AC21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0" s="1">
        <v>2</v>
      </c>
      <c r="AF210" s="1">
        <v>202</v>
      </c>
      <c r="AG210" s="1" t="s">
        <v>1352</v>
      </c>
      <c r="AH210" s="7">
        <v>542317.43000000005</v>
      </c>
      <c r="AI210" s="7">
        <f>Таблица2[[#This Row],[Действующая КС]]/Таблица2[[#This Row],[Площадь помещения]]</f>
        <v>7289.2127688172041</v>
      </c>
      <c r="AJ210" s="43">
        <f>VLOOKUP(Таблица2[[#This Row],[Уточнённый кадастровый номер родительского объекта - здания]],Таблица1[[Кадастровый номер здания]:[УПКС]],33,0)</f>
        <v>11653.4624</v>
      </c>
      <c r="AK210" s="47">
        <f>ROUND(Таблица2[[#This Row],[УПКС родительского объекта]]*Таблица2[[#This Row],[Площадь помещения]],2)</f>
        <v>867017.6</v>
      </c>
      <c r="AL210" s="14">
        <f>Таблица2[[#This Row],[Кадастровая стоимость, руб]]/Таблица2[[#This Row],[Действующая КС]]</f>
        <v>1.5987271513659442</v>
      </c>
      <c r="AM210" s="13" t="s">
        <v>3996</v>
      </c>
      <c r="AN210" s="13" t="s">
        <v>3997</v>
      </c>
      <c r="AO210" s="13" t="s">
        <v>3999</v>
      </c>
      <c r="AP210" s="12" t="s">
        <v>3985</v>
      </c>
      <c r="AQ210" s="12" t="s">
        <v>3986</v>
      </c>
      <c r="AR210" s="46" t="s">
        <v>4015</v>
      </c>
    </row>
    <row r="211" spans="1:44" x14ac:dyDescent="0.25">
      <c r="A211" s="1" t="s">
        <v>3467</v>
      </c>
      <c r="B211" s="1" t="s">
        <v>2966</v>
      </c>
      <c r="C211" s="1" t="s">
        <v>525</v>
      </c>
      <c r="D21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1" s="1"/>
      <c r="H21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1" s="5">
        <f>VLOOKUP(Таблица2[[#This Row],[Уточнённый кадастровый номер родительского объекта - здания]],Таблица1[[Кадастровый номер здания]:[№ корп]],14,0)</f>
        <v>1948</v>
      </c>
      <c r="J211" s="5" t="s">
        <v>3988</v>
      </c>
      <c r="K211" s="5" t="s">
        <v>3989</v>
      </c>
      <c r="L211" s="5" t="s">
        <v>1005</v>
      </c>
      <c r="M211" s="5">
        <v>205001000000</v>
      </c>
      <c r="N211" s="5" t="s">
        <v>2966</v>
      </c>
      <c r="O211" s="1">
        <v>39.1</v>
      </c>
      <c r="P211" s="6">
        <v>1</v>
      </c>
      <c r="Q211" s="6" t="s">
        <v>3932</v>
      </c>
      <c r="R211" s="1" t="s">
        <v>3468</v>
      </c>
      <c r="S21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1" s="1" t="str">
        <f>IF(Таблица2[[#This Row],[Нас.пункт, микрорайон]]="Искателей","Искателей","")</f>
        <v/>
      </c>
      <c r="U21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Речная</v>
      </c>
      <c r="W21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21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1" s="5" t="s">
        <v>2968</v>
      </c>
      <c r="AA211" s="5">
        <v>1</v>
      </c>
      <c r="AB211" s="1" t="s">
        <v>3164</v>
      </c>
      <c r="AC21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1" s="1">
        <v>2</v>
      </c>
      <c r="AF211" s="1">
        <v>202</v>
      </c>
      <c r="AG211" s="1" t="s">
        <v>1352</v>
      </c>
      <c r="AH211" s="7">
        <v>327530.19</v>
      </c>
      <c r="AI211" s="7">
        <f>Таблица2[[#This Row],[Действующая КС]]/Таблица2[[#This Row],[Площадь помещения]]</f>
        <v>8376.7312020460358</v>
      </c>
      <c r="AJ211" s="43">
        <f>VLOOKUP(Таблица2[[#This Row],[Уточнённый кадастровый номер родительского объекта - здания]],Таблица1[[Кадастровый номер здания]:[УПКС]],33,0)</f>
        <v>13209.2351</v>
      </c>
      <c r="AK211" s="47">
        <f>ROUND(Таблица2[[#This Row],[УПКС родительского объекта]]*Таблица2[[#This Row],[Площадь помещения]],2)</f>
        <v>516481.09</v>
      </c>
      <c r="AL211" s="14">
        <f>Таблица2[[#This Row],[Кадастровая стоимость, руб]]/Таблица2[[#This Row],[Действующая КС]]</f>
        <v>1.5768961328419833</v>
      </c>
      <c r="AM211" s="13" t="s">
        <v>3996</v>
      </c>
      <c r="AN211" s="13" t="s">
        <v>3997</v>
      </c>
      <c r="AO211" s="13" t="s">
        <v>3999</v>
      </c>
      <c r="AP211" s="12" t="s">
        <v>3985</v>
      </c>
      <c r="AQ211" s="12" t="s">
        <v>3986</v>
      </c>
      <c r="AR211" s="46" t="s">
        <v>4015</v>
      </c>
    </row>
    <row r="212" spans="1:44" x14ac:dyDescent="0.25">
      <c r="A212" s="1" t="s">
        <v>3469</v>
      </c>
      <c r="B212" s="1" t="s">
        <v>2966</v>
      </c>
      <c r="C212" s="1" t="s">
        <v>473</v>
      </c>
      <c r="D21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2" s="1"/>
      <c r="H21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2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212" s="5" t="s">
        <v>3988</v>
      </c>
      <c r="K212" s="5" t="s">
        <v>3989</v>
      </c>
      <c r="L212" s="5" t="s">
        <v>1005</v>
      </c>
      <c r="M212" s="5">
        <v>205001000000</v>
      </c>
      <c r="N212" s="5" t="s">
        <v>2966</v>
      </c>
      <c r="O212" s="1">
        <v>24.5</v>
      </c>
      <c r="P212" s="6">
        <v>1</v>
      </c>
      <c r="Q212" s="6" t="s">
        <v>3932</v>
      </c>
      <c r="R212" s="1" t="s">
        <v>3470</v>
      </c>
      <c r="S21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2" s="1" t="str">
        <f>IF(Таблица2[[#This Row],[Нас.пункт, микрорайон]]="Искателей","Искателей","")</f>
        <v/>
      </c>
      <c r="U21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Речная</v>
      </c>
      <c r="W21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21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2" s="5" t="s">
        <v>2968</v>
      </c>
      <c r="AA212" s="5">
        <v>1</v>
      </c>
      <c r="AB212" s="1" t="s">
        <v>3164</v>
      </c>
      <c r="AC21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2" s="1">
        <v>2</v>
      </c>
      <c r="AF212" s="1">
        <v>202</v>
      </c>
      <c r="AG212" s="1" t="s">
        <v>1352</v>
      </c>
      <c r="AH212" s="7">
        <v>238066.7</v>
      </c>
      <c r="AI212" s="7">
        <f>Таблица2[[#This Row],[Действующая КС]]/Таблица2[[#This Row],[Площадь помещения]]</f>
        <v>9717.0081632653073</v>
      </c>
      <c r="AJ212" s="43">
        <f>VLOOKUP(Таблица2[[#This Row],[Уточнённый кадастровый номер родительского объекта - здания]],Таблица1[[Кадастровый номер здания]:[УПКС]],33,0)</f>
        <v>13950.0537</v>
      </c>
      <c r="AK212" s="47">
        <f>ROUND(Таблица2[[#This Row],[УПКС родительского объекта]]*Таблица2[[#This Row],[Площадь помещения]],2)</f>
        <v>341776.32</v>
      </c>
      <c r="AL212" s="14">
        <f>Таблица2[[#This Row],[Кадастровая стоимость, руб]]/Таблица2[[#This Row],[Действующая КС]]</f>
        <v>1.4356326189257045</v>
      </c>
      <c r="AM212" s="13" t="s">
        <v>3996</v>
      </c>
      <c r="AN212" s="13" t="s">
        <v>3997</v>
      </c>
      <c r="AO212" s="13" t="s">
        <v>3999</v>
      </c>
      <c r="AP212" s="12" t="s">
        <v>3985</v>
      </c>
      <c r="AQ212" s="12" t="s">
        <v>3986</v>
      </c>
      <c r="AR212" s="46" t="s">
        <v>4015</v>
      </c>
    </row>
    <row r="213" spans="1:44" x14ac:dyDescent="0.25">
      <c r="A213" s="1" t="s">
        <v>3471</v>
      </c>
      <c r="B213" s="1" t="s">
        <v>3178</v>
      </c>
      <c r="C213" s="1" t="s">
        <v>801</v>
      </c>
      <c r="D21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3" s="1"/>
      <c r="H21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3" s="5">
        <f>VLOOKUP(Таблица2[[#This Row],[Уточнённый кадастровый номер родительского объекта - здания]],Таблица1[[Кадастровый номер здания]:[№ корп]],14,0)</f>
        <v>1941</v>
      </c>
      <c r="J213" s="5" t="s">
        <v>3988</v>
      </c>
      <c r="K213" s="5" t="s">
        <v>3989</v>
      </c>
      <c r="L213" s="5" t="s">
        <v>1005</v>
      </c>
      <c r="M213" s="5">
        <v>205001000000</v>
      </c>
      <c r="N213" s="5" t="s">
        <v>2966</v>
      </c>
      <c r="O213" s="1">
        <v>45.7</v>
      </c>
      <c r="P213" s="6">
        <v>1</v>
      </c>
      <c r="Q213" s="6" t="s">
        <v>3932</v>
      </c>
      <c r="R213" s="1" t="s">
        <v>3472</v>
      </c>
      <c r="S21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3" s="1" t="str">
        <f>IF(Таблица2[[#This Row],[Нас.пункт, микрорайон]]="Искателей","Искателей","")</f>
        <v/>
      </c>
      <c r="U21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Речная</v>
      </c>
      <c r="W21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21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3" s="5" t="s">
        <v>2968</v>
      </c>
      <c r="AA213" s="5">
        <v>1</v>
      </c>
      <c r="AB213" s="1"/>
      <c r="AC21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3" s="1">
        <v>2</v>
      </c>
      <c r="AF213" s="1">
        <v>201</v>
      </c>
      <c r="AG213" s="1" t="s">
        <v>1350</v>
      </c>
      <c r="AH213" s="7">
        <v>2157576.98</v>
      </c>
      <c r="AI213" s="7">
        <f>Таблица2[[#This Row],[Действующая КС]]/Таблица2[[#This Row],[Площадь помещения]]</f>
        <v>47211.750109409186</v>
      </c>
      <c r="AJ213" s="43">
        <f>VLOOKUP(Таблица2[[#This Row],[Уточнённый кадастровый номер родительского объекта - здания]],Таблица1[[Кадастровый номер здания]:[УПКС]],33,0)</f>
        <v>11475.4735</v>
      </c>
      <c r="AK213" s="47">
        <f>ROUND(Таблица2[[#This Row],[УПКС родительского объекта]]*Таблица2[[#This Row],[Площадь помещения]],2)</f>
        <v>524429.14</v>
      </c>
      <c r="AL213" s="14">
        <f>Таблица2[[#This Row],[Кадастровая стоимость, руб]]/Таблица2[[#This Row],[Действующая КС]]</f>
        <v>0.24306392998316104</v>
      </c>
      <c r="AM213" s="13" t="s">
        <v>3996</v>
      </c>
      <c r="AN213" s="13" t="s">
        <v>3997</v>
      </c>
      <c r="AO213" s="13" t="s">
        <v>3999</v>
      </c>
      <c r="AP213" s="12" t="s">
        <v>3985</v>
      </c>
      <c r="AQ213" s="12" t="s">
        <v>3986</v>
      </c>
      <c r="AR213" s="46" t="s">
        <v>4015</v>
      </c>
    </row>
    <row r="214" spans="1:44" x14ac:dyDescent="0.25">
      <c r="A214" s="1" t="s">
        <v>3473</v>
      </c>
      <c r="B214" s="1" t="s">
        <v>3002</v>
      </c>
      <c r="C214" s="1" t="s">
        <v>801</v>
      </c>
      <c r="D21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4" s="1"/>
      <c r="H21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4" s="5">
        <f>VLOOKUP(Таблица2[[#This Row],[Уточнённый кадастровый номер родительского объекта - здания]],Таблица1[[Кадастровый номер здания]:[№ корп]],14,0)</f>
        <v>1941</v>
      </c>
      <c r="J214" s="5" t="s">
        <v>3988</v>
      </c>
      <c r="K214" s="5" t="s">
        <v>3989</v>
      </c>
      <c r="L214" s="5" t="s">
        <v>1005</v>
      </c>
      <c r="M214" s="5">
        <v>205001000000</v>
      </c>
      <c r="N214" s="5" t="s">
        <v>2966</v>
      </c>
      <c r="O214" s="1">
        <v>33.299999999999997</v>
      </c>
      <c r="P214" s="6">
        <v>1</v>
      </c>
      <c r="Q214" s="6" t="s">
        <v>3932</v>
      </c>
      <c r="R214" s="1" t="s">
        <v>3474</v>
      </c>
      <c r="S21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4" s="1" t="str">
        <f>IF(Таблица2[[#This Row],[Нас.пункт, микрорайон]]="Искателей","Искателей","")</f>
        <v/>
      </c>
      <c r="U21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Речная</v>
      </c>
      <c r="W21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21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4" s="5" t="s">
        <v>2968</v>
      </c>
      <c r="AA214" s="5">
        <v>2</v>
      </c>
      <c r="AB214" s="1"/>
      <c r="AC21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4" s="1">
        <v>2</v>
      </c>
      <c r="AF214" s="1">
        <v>201</v>
      </c>
      <c r="AG214" s="1" t="s">
        <v>1350</v>
      </c>
      <c r="AH214" s="7">
        <v>1368334.3</v>
      </c>
      <c r="AI214" s="7">
        <f>Таблица2[[#This Row],[Действующая КС]]/Таблица2[[#This Row],[Площадь помещения]]</f>
        <v>41091.120120120126</v>
      </c>
      <c r="AJ214" s="43">
        <f>VLOOKUP(Таблица2[[#This Row],[Уточнённый кадастровый номер родительского объекта - здания]],Таблица1[[Кадастровый номер здания]:[УПКС]],33,0)</f>
        <v>11475.4735</v>
      </c>
      <c r="AK214" s="47">
        <f>ROUND(Таблица2[[#This Row],[УПКС родительского объекта]]*Таблица2[[#This Row],[Площадь помещения]],2)</f>
        <v>382133.27</v>
      </c>
      <c r="AL214" s="14">
        <f>Таблица2[[#This Row],[Кадастровая стоимость, руб]]/Таблица2[[#This Row],[Действующая КС]]</f>
        <v>0.27926894034593741</v>
      </c>
      <c r="AM214" s="13" t="s">
        <v>3996</v>
      </c>
      <c r="AN214" s="13" t="s">
        <v>3997</v>
      </c>
      <c r="AO214" s="13" t="s">
        <v>3999</v>
      </c>
      <c r="AP214" s="12" t="s">
        <v>3985</v>
      </c>
      <c r="AQ214" s="12" t="s">
        <v>3986</v>
      </c>
      <c r="AR214" s="46" t="s">
        <v>4015</v>
      </c>
    </row>
    <row r="215" spans="1:44" x14ac:dyDescent="0.25">
      <c r="A215" s="1" t="s">
        <v>3475</v>
      </c>
      <c r="B215" s="1" t="s">
        <v>2966</v>
      </c>
      <c r="C215" s="1" t="s">
        <v>628</v>
      </c>
      <c r="D21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5" s="1"/>
      <c r="H21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5" s="5">
        <f>VLOOKUP(Таблица2[[#This Row],[Уточнённый кадастровый номер родительского объекта - здания]],Таблица1[[Кадастровый номер здания]:[№ корп]],14,0)</f>
        <v>1970</v>
      </c>
      <c r="J215" s="5" t="s">
        <v>3988</v>
      </c>
      <c r="K215" s="5" t="s">
        <v>3989</v>
      </c>
      <c r="L215" s="5" t="s">
        <v>1005</v>
      </c>
      <c r="M215" s="5">
        <v>205001000000</v>
      </c>
      <c r="N215" s="5" t="s">
        <v>2966</v>
      </c>
      <c r="O215" s="1">
        <v>55.8</v>
      </c>
      <c r="P215" s="6">
        <v>1</v>
      </c>
      <c r="Q215" s="6" t="s">
        <v>3932</v>
      </c>
      <c r="R215" s="1" t="s">
        <v>3476</v>
      </c>
      <c r="S21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5" s="1" t="str">
        <f>IF(Таблица2[[#This Row],[Нас.пункт, микрорайон]]="Искателей","Искателей","")</f>
        <v/>
      </c>
      <c r="U21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Речная</v>
      </c>
      <c r="W21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21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5" s="5" t="s">
        <v>2968</v>
      </c>
      <c r="AA215" s="5">
        <v>1</v>
      </c>
      <c r="AB215" s="1" t="s">
        <v>3164</v>
      </c>
      <c r="AC21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5" s="1">
        <v>2</v>
      </c>
      <c r="AF215" s="1">
        <v>202</v>
      </c>
      <c r="AG215" s="1" t="s">
        <v>1352</v>
      </c>
      <c r="AH215" s="7">
        <v>467515.03</v>
      </c>
      <c r="AI215" s="7">
        <f>Таблица2[[#This Row],[Действующая КС]]/Таблица2[[#This Row],[Площадь помещения]]</f>
        <v>8378.4055555555569</v>
      </c>
      <c r="AJ215" s="43">
        <f>VLOOKUP(Таблица2[[#This Row],[Уточнённый кадастровый номер родительского объекта - здания]],Таблица1[[Кадастровый номер здания]:[УПКС]],33,0)</f>
        <v>16413.462800000001</v>
      </c>
      <c r="AK215" s="47">
        <f>ROUND(Таблица2[[#This Row],[УПКС родительского объекта]]*Таблица2[[#This Row],[Площадь помещения]],2)</f>
        <v>915871.22</v>
      </c>
      <c r="AL215" s="14">
        <f>Таблица2[[#This Row],[Кадастровая стоимость, руб]]/Таблица2[[#This Row],[Действующая КС]]</f>
        <v>1.9590198415653073</v>
      </c>
      <c r="AM215" s="13" t="s">
        <v>3996</v>
      </c>
      <c r="AN215" s="13" t="s">
        <v>3997</v>
      </c>
      <c r="AO215" s="13" t="s">
        <v>3999</v>
      </c>
      <c r="AP215" s="12" t="s">
        <v>3985</v>
      </c>
      <c r="AQ215" s="12" t="s">
        <v>3986</v>
      </c>
      <c r="AR215" s="46" t="s">
        <v>4015</v>
      </c>
    </row>
    <row r="216" spans="1:44" x14ac:dyDescent="0.25">
      <c r="A216" s="1" t="s">
        <v>3477</v>
      </c>
      <c r="B216" s="1" t="s">
        <v>2966</v>
      </c>
      <c r="C216" s="1" t="s">
        <v>884</v>
      </c>
      <c r="D21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6" s="1"/>
      <c r="H21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6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216" s="5" t="s">
        <v>3988</v>
      </c>
      <c r="K216" s="5" t="s">
        <v>3989</v>
      </c>
      <c r="L216" s="5" t="s">
        <v>1005</v>
      </c>
      <c r="M216" s="5">
        <v>205001000000</v>
      </c>
      <c r="N216" s="5" t="s">
        <v>2966</v>
      </c>
      <c r="O216" s="1">
        <v>96.3</v>
      </c>
      <c r="P216" s="6">
        <v>1</v>
      </c>
      <c r="Q216" s="6" t="s">
        <v>3907</v>
      </c>
      <c r="R216" s="1" t="s">
        <v>3478</v>
      </c>
      <c r="S21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6" s="1" t="str">
        <f>IF(Таблица2[[#This Row],[Нас.пункт, микрорайон]]="Искателей","Искателей","")</f>
        <v/>
      </c>
      <c r="U21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Зимняя</v>
      </c>
      <c r="W21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21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6" s="5" t="s">
        <v>2968</v>
      </c>
      <c r="AA216" s="5">
        <v>1</v>
      </c>
      <c r="AB216" s="1" t="s">
        <v>3164</v>
      </c>
      <c r="AC21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6" s="1">
        <v>2</v>
      </c>
      <c r="AF216" s="1">
        <v>202</v>
      </c>
      <c r="AG216" s="1" t="s">
        <v>1352</v>
      </c>
      <c r="AH216" s="7">
        <v>693882.79</v>
      </c>
      <c r="AI216" s="7">
        <f>Таблица2[[#This Row],[Действующая КС]]/Таблица2[[#This Row],[Площадь помещения]]</f>
        <v>7205.4287642782974</v>
      </c>
      <c r="AJ216" s="43">
        <f>VLOOKUP(Таблица2[[#This Row],[Уточнённый кадастровый номер родительского объекта - здания]],Таблица1[[Кадастровый номер здания]:[УПКС]],33,0)</f>
        <v>24422.749500000002</v>
      </c>
      <c r="AK216" s="47">
        <f>ROUND(Таблица2[[#This Row],[УПКС родительского объекта]]*Таблица2[[#This Row],[Площадь помещения]],2)</f>
        <v>2351910.7799999998</v>
      </c>
      <c r="AL216" s="14">
        <f>Таблица2[[#This Row],[Кадастровая стоимость, руб]]/Таблица2[[#This Row],[Действующая КС]]</f>
        <v>3.3894928853906285</v>
      </c>
      <c r="AM216" s="13" t="s">
        <v>3996</v>
      </c>
      <c r="AN216" s="13" t="s">
        <v>3997</v>
      </c>
      <c r="AO216" s="13" t="s">
        <v>3999</v>
      </c>
      <c r="AP216" s="12" t="s">
        <v>3985</v>
      </c>
      <c r="AQ216" s="12" t="s">
        <v>3986</v>
      </c>
      <c r="AR216" s="46" t="s">
        <v>4015</v>
      </c>
    </row>
    <row r="217" spans="1:44" x14ac:dyDescent="0.25">
      <c r="A217" s="1" t="s">
        <v>3479</v>
      </c>
      <c r="B217" s="1" t="s">
        <v>2966</v>
      </c>
      <c r="C217" s="1" t="s">
        <v>488</v>
      </c>
      <c r="D21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1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17" s="1"/>
      <c r="H21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7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217" s="5" t="s">
        <v>3988</v>
      </c>
      <c r="K217" s="5" t="s">
        <v>3989</v>
      </c>
      <c r="L217" s="5" t="s">
        <v>1005</v>
      </c>
      <c r="M217" s="5">
        <v>205001000000</v>
      </c>
      <c r="N217" s="5" t="s">
        <v>2966</v>
      </c>
      <c r="O217" s="1">
        <v>29.8</v>
      </c>
      <c r="P217" s="6">
        <v>1</v>
      </c>
      <c r="Q217" s="6" t="s">
        <v>3907</v>
      </c>
      <c r="R217" s="1" t="s">
        <v>3480</v>
      </c>
      <c r="S21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7" s="1" t="str">
        <f>IF(Таблица2[[#This Row],[Нас.пункт, микрорайон]]="Искателей","Искателей","")</f>
        <v/>
      </c>
      <c r="U21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Зимняя</v>
      </c>
      <c r="W21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12А</v>
      </c>
      <c r="X21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7" s="5" t="s">
        <v>2968</v>
      </c>
      <c r="AA217" s="5">
        <v>1</v>
      </c>
      <c r="AB217" s="1" t="s">
        <v>3164</v>
      </c>
      <c r="AC21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17" s="1">
        <v>2</v>
      </c>
      <c r="AF217" s="1">
        <v>202</v>
      </c>
      <c r="AG217" s="1" t="s">
        <v>1352</v>
      </c>
      <c r="AH217" s="7">
        <v>289566.84999999998</v>
      </c>
      <c r="AI217" s="7">
        <f>Таблица2[[#This Row],[Действующая КС]]/Таблица2[[#This Row],[Площадь помещения]]</f>
        <v>9717.008389261744</v>
      </c>
      <c r="AJ217" s="43">
        <f>VLOOKUP(Таблица2[[#This Row],[Уточнённый кадастровый номер родительского объекта - здания]],Таблица1[[Кадастровый номер здания]:[УПКС]],33,0)</f>
        <v>14716.528399999999</v>
      </c>
      <c r="AK217" s="47">
        <f>ROUND(Таблица2[[#This Row],[УПКС родительского объекта]]*Таблица2[[#This Row],[Площадь помещения]],2)</f>
        <v>438552.55</v>
      </c>
      <c r="AL217" s="14">
        <f>Таблица2[[#This Row],[Кадастровая стоимость, руб]]/Таблица2[[#This Row],[Действующая КС]]</f>
        <v>1.5145122792888759</v>
      </c>
      <c r="AM217" s="13" t="s">
        <v>3996</v>
      </c>
      <c r="AN217" s="13" t="s">
        <v>3997</v>
      </c>
      <c r="AO217" s="13" t="s">
        <v>3999</v>
      </c>
      <c r="AP217" s="12" t="s">
        <v>3985</v>
      </c>
      <c r="AQ217" s="12" t="s">
        <v>3986</v>
      </c>
      <c r="AR217" s="46" t="s">
        <v>4015</v>
      </c>
    </row>
    <row r="218" spans="1:44" x14ac:dyDescent="0.25">
      <c r="A218" s="1" t="s">
        <v>3054</v>
      </c>
      <c r="B218" s="1" t="s">
        <v>3055</v>
      </c>
      <c r="C218" s="1" t="s">
        <v>102</v>
      </c>
      <c r="D21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1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18" s="1"/>
      <c r="H21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8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218" s="5" t="s">
        <v>3988</v>
      </c>
      <c r="K218" s="5" t="s">
        <v>3989</v>
      </c>
      <c r="L218" s="5" t="s">
        <v>1005</v>
      </c>
      <c r="M218" s="5">
        <v>205001000000</v>
      </c>
      <c r="N218" s="5" t="s">
        <v>2966</v>
      </c>
      <c r="O218" s="1">
        <v>63.5</v>
      </c>
      <c r="P218" s="6">
        <v>1</v>
      </c>
      <c r="Q218" s="6" t="s">
        <v>3907</v>
      </c>
      <c r="R218" s="1" t="s">
        <v>3056</v>
      </c>
      <c r="S21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8" s="1" t="str">
        <f>IF(Таблица2[[#This Row],[Нас.пункт, микрорайон]]="Искателей","Искателей","")</f>
        <v/>
      </c>
      <c r="U21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Зимняя</v>
      </c>
      <c r="W21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1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8" s="5" t="s">
        <v>2968</v>
      </c>
      <c r="AA218" s="5">
        <v>1</v>
      </c>
      <c r="AB218" s="1"/>
      <c r="AC21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18" s="1">
        <v>2</v>
      </c>
      <c r="AF218" s="1">
        <v>201</v>
      </c>
      <c r="AG218" s="1" t="s">
        <v>1350</v>
      </c>
      <c r="AH218" s="7">
        <v>1829708.05</v>
      </c>
      <c r="AI218" s="7">
        <f>Таблица2[[#This Row],[Действующая КС]]/Таблица2[[#This Row],[Площадь помещения]]</f>
        <v>28814.3</v>
      </c>
      <c r="AJ218" s="43">
        <f>VLOOKUP(Таблица2[[#This Row],[Уточнённый кадастровый номер родительского объекта - здания]],Таблица1[[Кадастровый номер здания]:[УПКС]],33,0)</f>
        <v>23930.687699999999</v>
      </c>
      <c r="AK218" s="47">
        <f>ROUND(Таблица2[[#This Row],[УПКС родительского объекта]]*Таблица2[[#This Row],[Площадь помещения]],2)</f>
        <v>1519598.67</v>
      </c>
      <c r="AL218" s="14">
        <f>Таблица2[[#This Row],[Кадастровая стоимость, руб]]/Таблица2[[#This Row],[Действующая КС]]</f>
        <v>0.83051428341259137</v>
      </c>
      <c r="AM218" s="13" t="s">
        <v>3996</v>
      </c>
      <c r="AN218" s="13" t="s">
        <v>3997</v>
      </c>
      <c r="AO218" s="13" t="s">
        <v>3999</v>
      </c>
      <c r="AP218" s="12" t="s">
        <v>3985</v>
      </c>
      <c r="AQ218" s="12" t="s">
        <v>3986</v>
      </c>
      <c r="AR218" s="46" t="s">
        <v>4015</v>
      </c>
    </row>
    <row r="219" spans="1:44" x14ac:dyDescent="0.25">
      <c r="A219" s="1" t="s">
        <v>3057</v>
      </c>
      <c r="B219" s="1" t="s">
        <v>2966</v>
      </c>
      <c r="C219" s="1" t="s">
        <v>102</v>
      </c>
      <c r="D21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83:00:050023</v>
      </c>
      <c r="E21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1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19" s="1"/>
      <c r="H21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19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219" s="5" t="s">
        <v>3988</v>
      </c>
      <c r="K219" s="5" t="s">
        <v>3989</v>
      </c>
      <c r="L219" s="5" t="s">
        <v>1005</v>
      </c>
      <c r="M219" s="5">
        <v>205001000000</v>
      </c>
      <c r="N219" s="5" t="s">
        <v>2966</v>
      </c>
      <c r="O219" s="1">
        <v>76.7</v>
      </c>
      <c r="P219" s="6">
        <v>1</v>
      </c>
      <c r="Q219" s="6" t="s">
        <v>3907</v>
      </c>
      <c r="R219" s="1" t="s">
        <v>3058</v>
      </c>
      <c r="S21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19" s="1" t="str">
        <f>IF(Таблица2[[#This Row],[Нас.пункт, микрорайон]]="Искателей","Искателей","")</f>
        <v/>
      </c>
      <c r="U21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06 Качгорт</v>
      </c>
      <c r="V21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Зимняя</v>
      </c>
      <c r="W21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1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1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19" s="5" t="s">
        <v>2968</v>
      </c>
      <c r="AA219" s="5">
        <v>2</v>
      </c>
      <c r="AB219" s="1"/>
      <c r="AC21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1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19" s="1">
        <v>2</v>
      </c>
      <c r="AF219" s="1">
        <v>201</v>
      </c>
      <c r="AG219" s="1" t="s">
        <v>1350</v>
      </c>
      <c r="AH219" s="7">
        <v>2210056.81</v>
      </c>
      <c r="AI219" s="7">
        <f>Таблица2[[#This Row],[Действующая КС]]/Таблица2[[#This Row],[Площадь помещения]]</f>
        <v>28814.3</v>
      </c>
      <c r="AJ219" s="43">
        <f>VLOOKUP(Таблица2[[#This Row],[Уточнённый кадастровый номер родительского объекта - здания]],Таблица1[[Кадастровый номер здания]:[УПКС]],33,0)</f>
        <v>23930.687699999999</v>
      </c>
      <c r="AK219" s="47">
        <f>ROUND(Таблица2[[#This Row],[УПКС родительского объекта]]*Таблица2[[#This Row],[Площадь помещения]],2)</f>
        <v>1835483.75</v>
      </c>
      <c r="AL219" s="14">
        <f>Таблица2[[#This Row],[Кадастровая стоимость, руб]]/Таблица2[[#This Row],[Действующая КС]]</f>
        <v>0.83051428438167607</v>
      </c>
      <c r="AM219" s="13" t="s">
        <v>3996</v>
      </c>
      <c r="AN219" s="13" t="s">
        <v>3997</v>
      </c>
      <c r="AO219" s="13" t="s">
        <v>3999</v>
      </c>
      <c r="AP219" s="12" t="s">
        <v>3985</v>
      </c>
      <c r="AQ219" s="12" t="s">
        <v>3986</v>
      </c>
      <c r="AR219" s="46" t="s">
        <v>4015</v>
      </c>
    </row>
    <row r="220" spans="1:44" x14ac:dyDescent="0.25">
      <c r="A220" s="1" t="s">
        <v>3481</v>
      </c>
      <c r="B220" s="1" t="s">
        <v>2966</v>
      </c>
      <c r="C220" s="1" t="s">
        <v>308</v>
      </c>
      <c r="D22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2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20" s="1"/>
      <c r="H22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220" s="5">
        <f>VLOOKUP(Таблица2[[#This Row],[Уточнённый кадастровый номер родительского объекта - здания]],Таблица1[[Кадастровый номер здания]:[№ корп]],14,0)</f>
        <v>2010</v>
      </c>
      <c r="J220" s="5" t="s">
        <v>3988</v>
      </c>
      <c r="K220" s="5" t="s">
        <v>3989</v>
      </c>
      <c r="L220" s="5" t="s">
        <v>1005</v>
      </c>
      <c r="M220" s="5">
        <v>205001000000</v>
      </c>
      <c r="N220" s="5" t="s">
        <v>2966</v>
      </c>
      <c r="O220" s="1">
        <v>177.1</v>
      </c>
      <c r="P220" s="6">
        <v>1</v>
      </c>
      <c r="Q220" s="6" t="s">
        <v>3957</v>
      </c>
      <c r="R220" s="1" t="s">
        <v>3482</v>
      </c>
      <c r="S22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0" s="1" t="str">
        <f>IF(Таблица2[[#This Row],[Нас.пункт, микрорайон]]="Искателей","Искателей","")</f>
        <v/>
      </c>
      <c r="U22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А.Ф.Титова</v>
      </c>
      <c r="W22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22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0" s="5" t="s">
        <v>2968</v>
      </c>
      <c r="AA220" s="5">
        <v>1</v>
      </c>
      <c r="AB220" s="1" t="s">
        <v>3164</v>
      </c>
      <c r="AC22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20" s="1">
        <v>2</v>
      </c>
      <c r="AF220" s="1">
        <v>202</v>
      </c>
      <c r="AG220" s="1" t="s">
        <v>1352</v>
      </c>
      <c r="AH220" s="7">
        <v>2164893.86</v>
      </c>
      <c r="AI220" s="7">
        <f>Таблица2[[#This Row],[Действующая КС]]/Таблица2[[#This Row],[Площадь помещения]]</f>
        <v>12224.132467532467</v>
      </c>
      <c r="AJ220" s="43">
        <f>VLOOKUP(Таблица2[[#This Row],[Уточнённый кадастровый номер родительского объекта - здания]],Таблица1[[Кадастровый номер здания]:[УПКС]],33,0)</f>
        <v>25322.769400000001</v>
      </c>
      <c r="AK220" s="47">
        <f>ROUND(Таблица2[[#This Row],[УПКС родительского объекта]]*Таблица2[[#This Row],[Площадь помещения]],2)</f>
        <v>4484662.46</v>
      </c>
      <c r="AL220" s="14">
        <f>Таблица2[[#This Row],[Кадастровая стоимость, руб]]/Таблица2[[#This Row],[Действующая КС]]</f>
        <v>2.0715391839117694</v>
      </c>
      <c r="AM220" s="13" t="s">
        <v>3996</v>
      </c>
      <c r="AN220" s="13" t="s">
        <v>3997</v>
      </c>
      <c r="AO220" s="13" t="s">
        <v>3999</v>
      </c>
      <c r="AP220" s="12" t="s">
        <v>3985</v>
      </c>
      <c r="AQ220" s="12" t="s">
        <v>3986</v>
      </c>
      <c r="AR220" s="46" t="s">
        <v>4015</v>
      </c>
    </row>
    <row r="221" spans="1:44" x14ac:dyDescent="0.25">
      <c r="A221" s="1" t="s">
        <v>3059</v>
      </c>
      <c r="B221" s="1" t="s">
        <v>2970</v>
      </c>
      <c r="C221" s="1" t="s">
        <v>124</v>
      </c>
      <c r="D22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21" s="1"/>
      <c r="H22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21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1" s="5" t="s">
        <v>3988</v>
      </c>
      <c r="K221" s="5" t="s">
        <v>3989</v>
      </c>
      <c r="L221" s="5" t="s">
        <v>1005</v>
      </c>
      <c r="M221" s="5">
        <v>205001000000</v>
      </c>
      <c r="N221" s="5" t="s">
        <v>2966</v>
      </c>
      <c r="O221" s="1">
        <v>24</v>
      </c>
      <c r="P221" s="6">
        <v>1</v>
      </c>
      <c r="Q221" s="6" t="s">
        <v>3908</v>
      </c>
      <c r="R221" s="1" t="s">
        <v>3060</v>
      </c>
      <c r="S22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1" s="1" t="str">
        <f>IF(Таблица2[[#This Row],[Нас.пункт, микрорайон]]="Искателей","Искателей","")</f>
        <v/>
      </c>
      <c r="U22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22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1" s="5" t="s">
        <v>2968</v>
      </c>
      <c r="AA221" s="5">
        <v>1</v>
      </c>
      <c r="AB221" s="1"/>
      <c r="AC22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1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1" s="1">
        <v>2</v>
      </c>
      <c r="AF221" s="1">
        <v>201</v>
      </c>
      <c r="AG221" s="1" t="s">
        <v>1350</v>
      </c>
      <c r="AH221" s="7">
        <v>1134995.52</v>
      </c>
      <c r="AI221" s="7">
        <f>Таблица2[[#This Row],[Действующая КС]]/Таблица2[[#This Row],[Площадь помещения]]</f>
        <v>47291.48</v>
      </c>
      <c r="AJ221" s="43">
        <f>VLOOKUP(Таблица2[[#This Row],[Уточнённый кадастровый номер родительского объекта - здания]],Таблица1[[Кадастровый номер здания]:[УПКС]],33,0)</f>
        <v>12225.913200000001</v>
      </c>
      <c r="AK221" s="47">
        <f>ROUND(Таблица2[[#This Row],[УПКС родительского объекта]]*Таблица2[[#This Row],[Площадь помещения]],2)</f>
        <v>293421.92</v>
      </c>
      <c r="AL221" s="14">
        <f>Таблица2[[#This Row],[Кадастровая стоимость, руб]]/Таблица2[[#This Row],[Действующая КС]]</f>
        <v>0.25852253584225598</v>
      </c>
      <c r="AM221" s="13" t="s">
        <v>3996</v>
      </c>
      <c r="AN221" s="13" t="s">
        <v>3997</v>
      </c>
      <c r="AO221" s="13" t="s">
        <v>3999</v>
      </c>
      <c r="AP221" s="12" t="s">
        <v>3985</v>
      </c>
      <c r="AQ221" s="12" t="s">
        <v>3986</v>
      </c>
      <c r="AR221" s="46" t="s">
        <v>4015</v>
      </c>
    </row>
    <row r="222" spans="1:44" x14ac:dyDescent="0.25">
      <c r="A222" s="1" t="s">
        <v>3061</v>
      </c>
      <c r="B222" s="1" t="s">
        <v>2970</v>
      </c>
      <c r="C222" s="1" t="s">
        <v>124</v>
      </c>
      <c r="D22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22" s="1"/>
      <c r="H22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22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2" s="5" t="s">
        <v>3988</v>
      </c>
      <c r="K222" s="5" t="s">
        <v>3989</v>
      </c>
      <c r="L222" s="5" t="s">
        <v>1005</v>
      </c>
      <c r="M222" s="5">
        <v>205001000000</v>
      </c>
      <c r="N222" s="5" t="s">
        <v>2966</v>
      </c>
      <c r="O222" s="1">
        <v>24</v>
      </c>
      <c r="P222" s="6">
        <v>1</v>
      </c>
      <c r="Q222" s="6" t="s">
        <v>3908</v>
      </c>
      <c r="R222" s="1" t="s">
        <v>3062</v>
      </c>
      <c r="S22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2" s="1" t="str">
        <f>IF(Таблица2[[#This Row],[Нас.пункт, микрорайон]]="Искателей","Искателей","")</f>
        <v/>
      </c>
      <c r="U22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22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2" s="5" t="s">
        <v>2968</v>
      </c>
      <c r="AA222" s="5">
        <v>2</v>
      </c>
      <c r="AB222" s="1"/>
      <c r="AC22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2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2" s="1">
        <v>2</v>
      </c>
      <c r="AF222" s="1">
        <v>201</v>
      </c>
      <c r="AG222" s="1" t="s">
        <v>1350</v>
      </c>
      <c r="AH222" s="7">
        <v>1134995.52</v>
      </c>
      <c r="AI222" s="7">
        <f>Таблица2[[#This Row],[Действующая КС]]/Таблица2[[#This Row],[Площадь помещения]]</f>
        <v>47291.48</v>
      </c>
      <c r="AJ222" s="43">
        <f>VLOOKUP(Таблица2[[#This Row],[Уточнённый кадастровый номер родительского объекта - здания]],Таблица1[[Кадастровый номер здания]:[УПКС]],33,0)</f>
        <v>12225.913200000001</v>
      </c>
      <c r="AK222" s="47">
        <f>ROUND(Таблица2[[#This Row],[УПКС родительского объекта]]*Таблица2[[#This Row],[Площадь помещения]],2)</f>
        <v>293421.92</v>
      </c>
      <c r="AL222" s="14">
        <f>Таблица2[[#This Row],[Кадастровая стоимость, руб]]/Таблица2[[#This Row],[Действующая КС]]</f>
        <v>0.25852253584225598</v>
      </c>
      <c r="AM222" s="13" t="s">
        <v>3996</v>
      </c>
      <c r="AN222" s="13" t="s">
        <v>3997</v>
      </c>
      <c r="AO222" s="13" t="s">
        <v>3999</v>
      </c>
      <c r="AP222" s="12" t="s">
        <v>3985</v>
      </c>
      <c r="AQ222" s="12" t="s">
        <v>3986</v>
      </c>
      <c r="AR222" s="46" t="s">
        <v>4015</v>
      </c>
    </row>
    <row r="223" spans="1:44" x14ac:dyDescent="0.25">
      <c r="A223" s="1" t="s">
        <v>3063</v>
      </c>
      <c r="B223" s="1" t="s">
        <v>2970</v>
      </c>
      <c r="C223" s="1" t="s">
        <v>124</v>
      </c>
      <c r="D22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23" s="1"/>
      <c r="H22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23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3" s="5" t="s">
        <v>3988</v>
      </c>
      <c r="K223" s="5" t="s">
        <v>3989</v>
      </c>
      <c r="L223" s="5" t="s">
        <v>1005</v>
      </c>
      <c r="M223" s="5">
        <v>205001000000</v>
      </c>
      <c r="N223" s="5" t="s">
        <v>2966</v>
      </c>
      <c r="O223" s="1">
        <v>24</v>
      </c>
      <c r="P223" s="6">
        <v>1</v>
      </c>
      <c r="Q223" s="6" t="s">
        <v>3908</v>
      </c>
      <c r="R223" s="1" t="s">
        <v>3064</v>
      </c>
      <c r="S22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3" s="1" t="str">
        <f>IF(Таблица2[[#This Row],[Нас.пункт, микрорайон]]="Искателей","Искателей","")</f>
        <v/>
      </c>
      <c r="U22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22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3" s="5" t="s">
        <v>2968</v>
      </c>
      <c r="AA223" s="5">
        <v>3</v>
      </c>
      <c r="AB223" s="1"/>
      <c r="AC22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3" s="1">
        <v>2</v>
      </c>
      <c r="AF223" s="1">
        <v>201</v>
      </c>
      <c r="AG223" s="1" t="s">
        <v>1350</v>
      </c>
      <c r="AH223" s="7">
        <v>1134995.52</v>
      </c>
      <c r="AI223" s="7">
        <f>Таблица2[[#This Row],[Действующая КС]]/Таблица2[[#This Row],[Площадь помещения]]</f>
        <v>47291.48</v>
      </c>
      <c r="AJ223" s="43">
        <f>VLOOKUP(Таблица2[[#This Row],[Уточнённый кадастровый номер родительского объекта - здания]],Таблица1[[Кадастровый номер здания]:[УПКС]],33,0)</f>
        <v>12225.913200000001</v>
      </c>
      <c r="AK223" s="47">
        <f>ROUND(Таблица2[[#This Row],[УПКС родительского объекта]]*Таблица2[[#This Row],[Площадь помещения]],2)</f>
        <v>293421.92</v>
      </c>
      <c r="AL223" s="14">
        <f>Таблица2[[#This Row],[Кадастровая стоимость, руб]]/Таблица2[[#This Row],[Действующая КС]]</f>
        <v>0.25852253584225598</v>
      </c>
      <c r="AM223" s="13" t="s">
        <v>3996</v>
      </c>
      <c r="AN223" s="13" t="s">
        <v>3997</v>
      </c>
      <c r="AO223" s="13" t="s">
        <v>3999</v>
      </c>
      <c r="AP223" s="12" t="s">
        <v>3985</v>
      </c>
      <c r="AQ223" s="12" t="s">
        <v>3986</v>
      </c>
      <c r="AR223" s="46" t="s">
        <v>4015</v>
      </c>
    </row>
    <row r="224" spans="1:44" x14ac:dyDescent="0.25">
      <c r="A224" s="1" t="s">
        <v>3065</v>
      </c>
      <c r="B224" s="1" t="s">
        <v>2970</v>
      </c>
      <c r="C224" s="1" t="s">
        <v>124</v>
      </c>
      <c r="D22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24" s="1"/>
      <c r="H22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24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4" s="5" t="s">
        <v>3988</v>
      </c>
      <c r="K224" s="5" t="s">
        <v>3989</v>
      </c>
      <c r="L224" s="5" t="s">
        <v>1005</v>
      </c>
      <c r="M224" s="5">
        <v>205001000000</v>
      </c>
      <c r="N224" s="5" t="s">
        <v>2966</v>
      </c>
      <c r="O224" s="1">
        <v>24</v>
      </c>
      <c r="P224" s="6">
        <v>1</v>
      </c>
      <c r="Q224" s="6" t="s">
        <v>3908</v>
      </c>
      <c r="R224" s="1" t="s">
        <v>3066</v>
      </c>
      <c r="S22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4" s="1" t="str">
        <f>IF(Таблица2[[#This Row],[Нас.пункт, микрорайон]]="Искателей","Искателей","")</f>
        <v/>
      </c>
      <c r="U22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22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4" s="5" t="s">
        <v>2968</v>
      </c>
      <c r="AA224" s="5">
        <v>4</v>
      </c>
      <c r="AB224" s="1"/>
      <c r="AC22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4" s="1">
        <v>2</v>
      </c>
      <c r="AF224" s="1">
        <v>201</v>
      </c>
      <c r="AG224" s="1" t="s">
        <v>1350</v>
      </c>
      <c r="AH224" s="7">
        <v>1134995.52</v>
      </c>
      <c r="AI224" s="7">
        <f>Таблица2[[#This Row],[Действующая КС]]/Таблица2[[#This Row],[Площадь помещения]]</f>
        <v>47291.48</v>
      </c>
      <c r="AJ224" s="43">
        <f>VLOOKUP(Таблица2[[#This Row],[Уточнённый кадастровый номер родительского объекта - здания]],Таблица1[[Кадастровый номер здания]:[УПКС]],33,0)</f>
        <v>12225.913200000001</v>
      </c>
      <c r="AK224" s="47">
        <f>ROUND(Таблица2[[#This Row],[УПКС родительского объекта]]*Таблица2[[#This Row],[Площадь помещения]],2)</f>
        <v>293421.92</v>
      </c>
      <c r="AL224" s="14">
        <f>Таблица2[[#This Row],[Кадастровая стоимость, руб]]/Таблица2[[#This Row],[Действующая КС]]</f>
        <v>0.25852253584225598</v>
      </c>
      <c r="AM224" s="13" t="s">
        <v>3996</v>
      </c>
      <c r="AN224" s="13" t="s">
        <v>3997</v>
      </c>
      <c r="AO224" s="13" t="s">
        <v>3999</v>
      </c>
      <c r="AP224" s="12" t="s">
        <v>3985</v>
      </c>
      <c r="AQ224" s="12" t="s">
        <v>3986</v>
      </c>
      <c r="AR224" s="46" t="s">
        <v>4015</v>
      </c>
    </row>
    <row r="225" spans="1:44" x14ac:dyDescent="0.25">
      <c r="A225" s="1" t="s">
        <v>3067</v>
      </c>
      <c r="B225" s="1" t="s">
        <v>2970</v>
      </c>
      <c r="C225" s="1" t="s">
        <v>119</v>
      </c>
      <c r="D22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25" s="1"/>
      <c r="H22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25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5" s="5" t="s">
        <v>3988</v>
      </c>
      <c r="K225" s="5" t="s">
        <v>3989</v>
      </c>
      <c r="L225" s="5" t="s">
        <v>1005</v>
      </c>
      <c r="M225" s="5">
        <v>205001000000</v>
      </c>
      <c r="N225" s="5" t="s">
        <v>2966</v>
      </c>
      <c r="O225" s="1">
        <v>25.2</v>
      </c>
      <c r="P225" s="6">
        <v>1</v>
      </c>
      <c r="Q225" s="6" t="s">
        <v>3908</v>
      </c>
      <c r="R225" s="1" t="s">
        <v>3068</v>
      </c>
      <c r="S22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5" s="1" t="str">
        <f>IF(Таблица2[[#This Row],[Нас.пункт, микрорайон]]="Искателей","Искателей","")</f>
        <v/>
      </c>
      <c r="U22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22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5" s="5" t="s">
        <v>2968</v>
      </c>
      <c r="AA225" s="5">
        <v>1</v>
      </c>
      <c r="AB225" s="1"/>
      <c r="AC22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5" s="1">
        <v>2</v>
      </c>
      <c r="AF225" s="1">
        <v>201</v>
      </c>
      <c r="AG225" s="1" t="s">
        <v>1350</v>
      </c>
      <c r="AH225" s="7">
        <v>1180491.73</v>
      </c>
      <c r="AI225" s="7">
        <f>Таблица2[[#This Row],[Действующая КС]]/Таблица2[[#This Row],[Площадь помещения]]</f>
        <v>46844.90992063492</v>
      </c>
      <c r="AJ225" s="43">
        <f>VLOOKUP(Таблица2[[#This Row],[Уточнённый кадастровый номер родительского объекта - здания]],Таблица1[[Кадастровый номер здания]:[УПКС]],33,0)</f>
        <v>12008.7454</v>
      </c>
      <c r="AK225" s="47">
        <f>ROUND(Таблица2[[#This Row],[УПКС родительского объекта]]*Таблица2[[#This Row],[Площадь помещения]],2)</f>
        <v>302620.38</v>
      </c>
      <c r="AL225" s="14">
        <f>Таблица2[[#This Row],[Кадастровая стоимость, руб]]/Таблица2[[#This Row],[Действующая КС]]</f>
        <v>0.25635112242590635</v>
      </c>
      <c r="AM225" s="13" t="s">
        <v>3996</v>
      </c>
      <c r="AN225" s="13" t="s">
        <v>3997</v>
      </c>
      <c r="AO225" s="13" t="s">
        <v>3999</v>
      </c>
      <c r="AP225" s="12" t="s">
        <v>3985</v>
      </c>
      <c r="AQ225" s="12" t="s">
        <v>3986</v>
      </c>
      <c r="AR225" s="46" t="s">
        <v>4015</v>
      </c>
    </row>
    <row r="226" spans="1:44" x14ac:dyDescent="0.25">
      <c r="A226" s="1" t="s">
        <v>3069</v>
      </c>
      <c r="B226" s="1" t="s">
        <v>2970</v>
      </c>
      <c r="C226" s="1" t="s">
        <v>119</v>
      </c>
      <c r="D22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26" s="1"/>
      <c r="H22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26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6" s="5" t="s">
        <v>3988</v>
      </c>
      <c r="K226" s="5" t="s">
        <v>3989</v>
      </c>
      <c r="L226" s="5" t="s">
        <v>1005</v>
      </c>
      <c r="M226" s="5">
        <v>205001000000</v>
      </c>
      <c r="N226" s="5" t="s">
        <v>2966</v>
      </c>
      <c r="O226" s="1">
        <v>25.5</v>
      </c>
      <c r="P226" s="6">
        <v>1</v>
      </c>
      <c r="Q226" s="6" t="s">
        <v>3908</v>
      </c>
      <c r="R226" s="1" t="s">
        <v>3070</v>
      </c>
      <c r="S22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6" s="1" t="str">
        <f>IF(Таблица2[[#This Row],[Нас.пункт, микрорайон]]="Искателей","Искателей","")</f>
        <v/>
      </c>
      <c r="U22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22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6" s="5" t="s">
        <v>2968</v>
      </c>
      <c r="AA226" s="5">
        <v>2</v>
      </c>
      <c r="AB226" s="1"/>
      <c r="AC22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6" s="1">
        <v>2</v>
      </c>
      <c r="AF226" s="1">
        <v>201</v>
      </c>
      <c r="AG226" s="1" t="s">
        <v>1350</v>
      </c>
      <c r="AH226" s="7">
        <v>1191766.47</v>
      </c>
      <c r="AI226" s="7">
        <f>Таблица2[[#This Row],[Действующая КС]]/Таблица2[[#This Row],[Площадь помещения]]</f>
        <v>46735.94</v>
      </c>
      <c r="AJ226" s="43">
        <f>VLOOKUP(Таблица2[[#This Row],[Уточнённый кадастровый номер родительского объекта - здания]],Таблица1[[Кадастровый номер здания]:[УПКС]],33,0)</f>
        <v>12008.7454</v>
      </c>
      <c r="AK226" s="47">
        <f>ROUND(Таблица2[[#This Row],[УПКС родительского объекта]]*Таблица2[[#This Row],[Площадь помещения]],2)</f>
        <v>306223.01</v>
      </c>
      <c r="AL226" s="14">
        <f>Таблица2[[#This Row],[Кадастровая стоимость, руб]]/Таблица2[[#This Row],[Действующая КС]]</f>
        <v>0.25694883830722309</v>
      </c>
      <c r="AM226" s="13" t="s">
        <v>3996</v>
      </c>
      <c r="AN226" s="13" t="s">
        <v>3997</v>
      </c>
      <c r="AO226" s="13" t="s">
        <v>3999</v>
      </c>
      <c r="AP226" s="12" t="s">
        <v>3985</v>
      </c>
      <c r="AQ226" s="12" t="s">
        <v>3986</v>
      </c>
      <c r="AR226" s="46" t="s">
        <v>4015</v>
      </c>
    </row>
    <row r="227" spans="1:44" x14ac:dyDescent="0.25">
      <c r="A227" s="1" t="s">
        <v>3071</v>
      </c>
      <c r="B227" s="1" t="s">
        <v>2970</v>
      </c>
      <c r="C227" s="1" t="s">
        <v>119</v>
      </c>
      <c r="D22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27" s="1"/>
      <c r="H22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27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7" s="5" t="s">
        <v>3988</v>
      </c>
      <c r="K227" s="5" t="s">
        <v>3989</v>
      </c>
      <c r="L227" s="5" t="s">
        <v>1005</v>
      </c>
      <c r="M227" s="5">
        <v>205001000000</v>
      </c>
      <c r="N227" s="5" t="s">
        <v>2966</v>
      </c>
      <c r="O227" s="1">
        <v>25.4</v>
      </c>
      <c r="P227" s="6">
        <v>1</v>
      </c>
      <c r="Q227" s="6" t="s">
        <v>3908</v>
      </c>
      <c r="R227" s="1" t="s">
        <v>3072</v>
      </c>
      <c r="S22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7" s="1" t="str">
        <f>IF(Таблица2[[#This Row],[Нас.пункт, микрорайон]]="Искателей","Искателей","")</f>
        <v/>
      </c>
      <c r="U22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22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7" s="5" t="s">
        <v>2968</v>
      </c>
      <c r="AA227" s="5">
        <v>3</v>
      </c>
      <c r="AB227" s="1"/>
      <c r="AC22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7" s="1">
        <v>2</v>
      </c>
      <c r="AF227" s="1">
        <v>201</v>
      </c>
      <c r="AG227" s="1" t="s">
        <v>1350</v>
      </c>
      <c r="AH227" s="7">
        <v>1188012.6100000001</v>
      </c>
      <c r="AI227" s="7">
        <f>Таблица2[[#This Row],[Действующая КС]]/Таблица2[[#This Row],[Площадь помещения]]</f>
        <v>46772.150000000009</v>
      </c>
      <c r="AJ227" s="43">
        <f>VLOOKUP(Таблица2[[#This Row],[Уточнённый кадастровый номер родительского объекта - здания]],Таблица1[[Кадастровый номер здания]:[УПКС]],33,0)</f>
        <v>12008.7454</v>
      </c>
      <c r="AK227" s="47">
        <f>ROUND(Таблица2[[#This Row],[УПКС родительского объекта]]*Таблица2[[#This Row],[Площадь помещения]],2)</f>
        <v>305022.13</v>
      </c>
      <c r="AL227" s="14">
        <f>Таблица2[[#This Row],[Кадастровая стоимость, руб]]/Таблица2[[#This Row],[Действующая КС]]</f>
        <v>0.25674990941384029</v>
      </c>
      <c r="AM227" s="13" t="s">
        <v>3996</v>
      </c>
      <c r="AN227" s="13" t="s">
        <v>3997</v>
      </c>
      <c r="AO227" s="13" t="s">
        <v>3999</v>
      </c>
      <c r="AP227" s="12" t="s">
        <v>3985</v>
      </c>
      <c r="AQ227" s="12" t="s">
        <v>3986</v>
      </c>
      <c r="AR227" s="46" t="s">
        <v>4015</v>
      </c>
    </row>
    <row r="228" spans="1:44" x14ac:dyDescent="0.25">
      <c r="A228" s="1" t="s">
        <v>3073</v>
      </c>
      <c r="B228" s="1" t="s">
        <v>2970</v>
      </c>
      <c r="C228" s="1" t="s">
        <v>119</v>
      </c>
      <c r="D22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28" s="1"/>
      <c r="H22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28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8" s="5" t="s">
        <v>3988</v>
      </c>
      <c r="K228" s="5" t="s">
        <v>3989</v>
      </c>
      <c r="L228" s="5" t="s">
        <v>1005</v>
      </c>
      <c r="M228" s="5">
        <v>205001000000</v>
      </c>
      <c r="N228" s="5" t="s">
        <v>2966</v>
      </c>
      <c r="O228" s="1">
        <v>24.5</v>
      </c>
      <c r="P228" s="6">
        <v>1</v>
      </c>
      <c r="Q228" s="6" t="s">
        <v>3908</v>
      </c>
      <c r="R228" s="1" t="s">
        <v>3074</v>
      </c>
      <c r="S22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8" s="1" t="str">
        <f>IF(Таблица2[[#This Row],[Нас.пункт, микрорайон]]="Искателей","Искателей","")</f>
        <v/>
      </c>
      <c r="U22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22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8" s="5" t="s">
        <v>2968</v>
      </c>
      <c r="AA228" s="5">
        <v>4</v>
      </c>
      <c r="AB228" s="1"/>
      <c r="AC22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8" s="1">
        <v>2</v>
      </c>
      <c r="AF228" s="1">
        <v>201</v>
      </c>
      <c r="AG228" s="1" t="s">
        <v>1350</v>
      </c>
      <c r="AH228" s="7">
        <v>1154030.8500000001</v>
      </c>
      <c r="AI228" s="7">
        <f>Таблица2[[#This Row],[Действующая КС]]/Таблица2[[#This Row],[Площадь помещения]]</f>
        <v>47103.3</v>
      </c>
      <c r="AJ228" s="43">
        <f>VLOOKUP(Таблица2[[#This Row],[Уточнённый кадастровый номер родительского объекта - здания]],Таблица1[[Кадастровый номер здания]:[УПКС]],33,0)</f>
        <v>12008.7454</v>
      </c>
      <c r="AK228" s="47">
        <f>ROUND(Таблица2[[#This Row],[УПКС родительского объекта]]*Таблица2[[#This Row],[Площадь помещения]],2)</f>
        <v>294214.26</v>
      </c>
      <c r="AL228" s="14">
        <f>Таблица2[[#This Row],[Кадастровая стоимость, руб]]/Таблица2[[#This Row],[Действующая КС]]</f>
        <v>0.25494488297258255</v>
      </c>
      <c r="AM228" s="13" t="s">
        <v>3996</v>
      </c>
      <c r="AN228" s="13" t="s">
        <v>3997</v>
      </c>
      <c r="AO228" s="13" t="s">
        <v>3999</v>
      </c>
      <c r="AP228" s="12" t="s">
        <v>3985</v>
      </c>
      <c r="AQ228" s="12" t="s">
        <v>3986</v>
      </c>
      <c r="AR228" s="46" t="s">
        <v>4015</v>
      </c>
    </row>
    <row r="229" spans="1:44" x14ac:dyDescent="0.25">
      <c r="A229" s="1" t="s">
        <v>3075</v>
      </c>
      <c r="B229" s="1" t="s">
        <v>2970</v>
      </c>
      <c r="C229" s="1" t="s">
        <v>123</v>
      </c>
      <c r="D22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2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2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29" s="1"/>
      <c r="H22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29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29" s="5" t="s">
        <v>3988</v>
      </c>
      <c r="K229" s="5" t="s">
        <v>3989</v>
      </c>
      <c r="L229" s="5" t="s">
        <v>1005</v>
      </c>
      <c r="M229" s="5">
        <v>205001000000</v>
      </c>
      <c r="N229" s="5" t="s">
        <v>2966</v>
      </c>
      <c r="O229" s="1">
        <v>24.3</v>
      </c>
      <c r="P229" s="6">
        <v>1</v>
      </c>
      <c r="Q229" s="6" t="s">
        <v>3908</v>
      </c>
      <c r="R229" s="1" t="s">
        <v>3076</v>
      </c>
      <c r="S22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29" s="1" t="str">
        <f>IF(Таблица2[[#This Row],[Нас.пункт, микрорайон]]="Искателей","Искателей","")</f>
        <v/>
      </c>
      <c r="U22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2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2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2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2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29" s="5" t="s">
        <v>2968</v>
      </c>
      <c r="AA229" s="5">
        <v>1</v>
      </c>
      <c r="AB229" s="1"/>
      <c r="AC22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2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29" s="1">
        <v>2</v>
      </c>
      <c r="AF229" s="1">
        <v>201</v>
      </c>
      <c r="AG229" s="1" t="s">
        <v>1350</v>
      </c>
      <c r="AH229" s="7">
        <v>1146430.26</v>
      </c>
      <c r="AI229" s="7">
        <f>Таблица2[[#This Row],[Действующая КС]]/Таблица2[[#This Row],[Площадь помещения]]</f>
        <v>47178.2</v>
      </c>
      <c r="AJ229" s="43">
        <f>VLOOKUP(Таблица2[[#This Row],[Уточнённый кадастровый номер родительского объекта - здания]],Таблица1[[Кадастровый номер здания]:[УПКС]],33,0)</f>
        <v>12267.7112</v>
      </c>
      <c r="AK229" s="47">
        <f>ROUND(Таблица2[[#This Row],[УПКС родительского объекта]]*Таблица2[[#This Row],[Площадь помещения]],2)</f>
        <v>298105.38</v>
      </c>
      <c r="AL229" s="14">
        <f>Таблица2[[#This Row],[Кадастровая стоимость, руб]]/Таблица2[[#This Row],[Действующая КС]]</f>
        <v>0.26002923195694433</v>
      </c>
      <c r="AM229" s="13" t="s">
        <v>3996</v>
      </c>
      <c r="AN229" s="13" t="s">
        <v>3997</v>
      </c>
      <c r="AO229" s="13" t="s">
        <v>3999</v>
      </c>
      <c r="AP229" s="12" t="s">
        <v>3985</v>
      </c>
      <c r="AQ229" s="12" t="s">
        <v>3986</v>
      </c>
      <c r="AR229" s="46" t="s">
        <v>4015</v>
      </c>
    </row>
    <row r="230" spans="1:44" x14ac:dyDescent="0.25">
      <c r="A230" s="1" t="s">
        <v>3077</v>
      </c>
      <c r="B230" s="1" t="s">
        <v>2970</v>
      </c>
      <c r="C230" s="1" t="s">
        <v>123</v>
      </c>
      <c r="D23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30" s="1"/>
      <c r="H23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30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0" s="5" t="s">
        <v>3988</v>
      </c>
      <c r="K230" s="5" t="s">
        <v>3989</v>
      </c>
      <c r="L230" s="5" t="s">
        <v>1005</v>
      </c>
      <c r="M230" s="5">
        <v>205001000000</v>
      </c>
      <c r="N230" s="5" t="s">
        <v>2966</v>
      </c>
      <c r="O230" s="1">
        <v>23.8</v>
      </c>
      <c r="P230" s="6">
        <v>1</v>
      </c>
      <c r="Q230" s="6" t="s">
        <v>3908</v>
      </c>
      <c r="R230" s="1" t="s">
        <v>3078</v>
      </c>
      <c r="S23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0" s="1" t="str">
        <f>IF(Таблица2[[#This Row],[Нас.пункт, микрорайон]]="Искателей","Искателей","")</f>
        <v/>
      </c>
      <c r="U23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3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0" s="5" t="s">
        <v>2968</v>
      </c>
      <c r="AA230" s="5">
        <v>2</v>
      </c>
      <c r="AB230" s="1"/>
      <c r="AC23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0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0" s="1">
        <v>2</v>
      </c>
      <c r="AF230" s="1">
        <v>201</v>
      </c>
      <c r="AG230" s="1" t="s">
        <v>1350</v>
      </c>
      <c r="AH230" s="7">
        <v>1077654.72</v>
      </c>
      <c r="AI230" s="7">
        <f>Таблица2[[#This Row],[Действующая КС]]/Таблица2[[#This Row],[Площадь помещения]]</f>
        <v>45279.610084033608</v>
      </c>
      <c r="AJ230" s="43">
        <f>VLOOKUP(Таблица2[[#This Row],[Уточнённый кадастровый номер родительского объекта - здания]],Таблица1[[Кадастровый номер здания]:[УПКС]],33,0)</f>
        <v>12267.7112</v>
      </c>
      <c r="AK230" s="47">
        <f>ROUND(Таблица2[[#This Row],[УПКС родительского объекта]]*Таблица2[[#This Row],[Площадь помещения]],2)</f>
        <v>291971.53000000003</v>
      </c>
      <c r="AL230" s="14">
        <f>Таблица2[[#This Row],[Кадастровая стоимость, руб]]/Таблица2[[#This Row],[Действующая КС]]</f>
        <v>0.2709323539175888</v>
      </c>
      <c r="AM230" s="13" t="s">
        <v>3996</v>
      </c>
      <c r="AN230" s="13" t="s">
        <v>3997</v>
      </c>
      <c r="AO230" s="13" t="s">
        <v>3999</v>
      </c>
      <c r="AP230" s="12" t="s">
        <v>3985</v>
      </c>
      <c r="AQ230" s="12" t="s">
        <v>3986</v>
      </c>
      <c r="AR230" s="46" t="s">
        <v>4015</v>
      </c>
    </row>
    <row r="231" spans="1:44" x14ac:dyDescent="0.25">
      <c r="A231" s="1" t="s">
        <v>3079</v>
      </c>
      <c r="B231" s="1" t="s">
        <v>2970</v>
      </c>
      <c r="C231" s="1" t="s">
        <v>123</v>
      </c>
      <c r="D23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31" s="1"/>
      <c r="H23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31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1" s="5" t="s">
        <v>3988</v>
      </c>
      <c r="K231" s="5" t="s">
        <v>3989</v>
      </c>
      <c r="L231" s="5" t="s">
        <v>1005</v>
      </c>
      <c r="M231" s="5">
        <v>205001000000</v>
      </c>
      <c r="N231" s="5" t="s">
        <v>2966</v>
      </c>
      <c r="O231" s="1">
        <v>23.3</v>
      </c>
      <c r="P231" s="6">
        <v>1</v>
      </c>
      <c r="Q231" s="6" t="s">
        <v>3908</v>
      </c>
      <c r="R231" s="1" t="s">
        <v>3080</v>
      </c>
      <c r="S23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1" s="1" t="str">
        <f>IF(Таблица2[[#This Row],[Нас.пункт, микрорайон]]="Искателей","Искателей","")</f>
        <v/>
      </c>
      <c r="U23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3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1" s="5" t="s">
        <v>2968</v>
      </c>
      <c r="AA231" s="5">
        <v>3</v>
      </c>
      <c r="AB231" s="1"/>
      <c r="AC23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1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1" s="1">
        <v>2</v>
      </c>
      <c r="AF231" s="1">
        <v>201</v>
      </c>
      <c r="AG231" s="1" t="s">
        <v>1350</v>
      </c>
      <c r="AH231" s="7">
        <v>1108152.8899999999</v>
      </c>
      <c r="AI231" s="7">
        <f>Таблица2[[#This Row],[Действующая КС]]/Таблица2[[#This Row],[Площадь помещения]]</f>
        <v>47560.209871244631</v>
      </c>
      <c r="AJ231" s="43">
        <f>VLOOKUP(Таблица2[[#This Row],[Уточнённый кадастровый номер родительского объекта - здания]],Таблица1[[Кадастровый номер здания]:[УПКС]],33,0)</f>
        <v>12267.7112</v>
      </c>
      <c r="AK231" s="47">
        <f>ROUND(Таблица2[[#This Row],[УПКС родительского объекта]]*Таблица2[[#This Row],[Площадь помещения]],2)</f>
        <v>285837.67</v>
      </c>
      <c r="AL231" s="14">
        <f>Таблица2[[#This Row],[Кадастровая стоимость, руб]]/Таблица2[[#This Row],[Действующая КС]]</f>
        <v>0.25794064391241178</v>
      </c>
      <c r="AM231" s="13" t="s">
        <v>3996</v>
      </c>
      <c r="AN231" s="13" t="s">
        <v>3997</v>
      </c>
      <c r="AO231" s="13" t="s">
        <v>3999</v>
      </c>
      <c r="AP231" s="12" t="s">
        <v>3985</v>
      </c>
      <c r="AQ231" s="12" t="s">
        <v>3986</v>
      </c>
      <c r="AR231" s="46" t="s">
        <v>4015</v>
      </c>
    </row>
    <row r="232" spans="1:44" x14ac:dyDescent="0.25">
      <c r="A232" s="1" t="s">
        <v>3081</v>
      </c>
      <c r="B232" s="1" t="s">
        <v>2970</v>
      </c>
      <c r="C232" s="1" t="s">
        <v>123</v>
      </c>
      <c r="D23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32" s="1"/>
      <c r="H23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32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2" s="5" t="s">
        <v>3988</v>
      </c>
      <c r="K232" s="5" t="s">
        <v>3989</v>
      </c>
      <c r="L232" s="5" t="s">
        <v>1005</v>
      </c>
      <c r="M232" s="5">
        <v>205001000000</v>
      </c>
      <c r="N232" s="5" t="s">
        <v>2966</v>
      </c>
      <c r="O232" s="1">
        <v>23.7</v>
      </c>
      <c r="P232" s="6">
        <v>1</v>
      </c>
      <c r="Q232" s="6" t="s">
        <v>3908</v>
      </c>
      <c r="R232" s="1" t="s">
        <v>3082</v>
      </c>
      <c r="S23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2" s="1" t="str">
        <f>IF(Таблица2[[#This Row],[Нас.пункт, микрорайон]]="Искателей","Искателей","")</f>
        <v/>
      </c>
      <c r="U23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23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2" s="5" t="s">
        <v>2968</v>
      </c>
      <c r="AA232" s="5">
        <v>4</v>
      </c>
      <c r="AB232" s="1"/>
      <c r="AC23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2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2" s="1">
        <v>2</v>
      </c>
      <c r="AF232" s="1">
        <v>201</v>
      </c>
      <c r="AG232" s="1" t="s">
        <v>1350</v>
      </c>
      <c r="AH232" s="7">
        <v>1123519.5900000001</v>
      </c>
      <c r="AI232" s="7">
        <f>Таблица2[[#This Row],[Действующая КС]]/Таблица2[[#This Row],[Площадь помещения]]</f>
        <v>47405.889873417727</v>
      </c>
      <c r="AJ232" s="43">
        <f>VLOOKUP(Таблица2[[#This Row],[Уточнённый кадастровый номер родительского объекта - здания]],Таблица1[[Кадастровый номер здания]:[УПКС]],33,0)</f>
        <v>12267.7112</v>
      </c>
      <c r="AK232" s="47">
        <f>ROUND(Таблица2[[#This Row],[УПКС родительского объекта]]*Таблица2[[#This Row],[Площадь помещения]],2)</f>
        <v>290744.76</v>
      </c>
      <c r="AL232" s="14">
        <f>Таблица2[[#This Row],[Кадастровая стоимость, руб]]/Таблица2[[#This Row],[Действующая КС]]</f>
        <v>0.25878032086650132</v>
      </c>
      <c r="AM232" s="13" t="s">
        <v>3996</v>
      </c>
      <c r="AN232" s="13" t="s">
        <v>3997</v>
      </c>
      <c r="AO232" s="13" t="s">
        <v>3999</v>
      </c>
      <c r="AP232" s="12" t="s">
        <v>3985</v>
      </c>
      <c r="AQ232" s="12" t="s">
        <v>3986</v>
      </c>
      <c r="AR232" s="46" t="s">
        <v>4015</v>
      </c>
    </row>
    <row r="233" spans="1:44" x14ac:dyDescent="0.25">
      <c r="A233" s="1" t="s">
        <v>3083</v>
      </c>
      <c r="B233" s="1" t="s">
        <v>2970</v>
      </c>
      <c r="C233" s="1" t="s">
        <v>122</v>
      </c>
      <c r="D23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33" s="1"/>
      <c r="H23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33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3" s="5" t="s">
        <v>3988</v>
      </c>
      <c r="K233" s="5" t="s">
        <v>3989</v>
      </c>
      <c r="L233" s="5" t="s">
        <v>1005</v>
      </c>
      <c r="M233" s="5">
        <v>205001000000</v>
      </c>
      <c r="N233" s="5" t="s">
        <v>2966</v>
      </c>
      <c r="O233" s="1">
        <v>23.7</v>
      </c>
      <c r="P233" s="6">
        <v>1</v>
      </c>
      <c r="Q233" s="6" t="s">
        <v>3908</v>
      </c>
      <c r="R233" s="1" t="s">
        <v>3084</v>
      </c>
      <c r="S23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3" s="1" t="str">
        <f>IF(Таблица2[[#This Row],[Нас.пункт, микрорайон]]="Искателей","Искателей","")</f>
        <v/>
      </c>
      <c r="U23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23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3" s="5" t="s">
        <v>2968</v>
      </c>
      <c r="AA233" s="5">
        <v>1</v>
      </c>
      <c r="AB233" s="1"/>
      <c r="AC23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3" s="1">
        <v>2</v>
      </c>
      <c r="AF233" s="1">
        <v>201</v>
      </c>
      <c r="AG233" s="1" t="s">
        <v>1350</v>
      </c>
      <c r="AH233" s="7">
        <v>1123519.5900000001</v>
      </c>
      <c r="AI233" s="7">
        <f>Таблица2[[#This Row],[Действующая КС]]/Таблица2[[#This Row],[Площадь помещения]]</f>
        <v>47405.889873417727</v>
      </c>
      <c r="AJ233" s="43">
        <f>VLOOKUP(Таблица2[[#This Row],[Уточнённый кадастровый номер родительского объекта - здания]],Таблица1[[Кадастровый номер здания]:[УПКС]],33,0)</f>
        <v>12310.417799999999</v>
      </c>
      <c r="AK233" s="47">
        <f>ROUND(Таблица2[[#This Row],[УПКС родительского объекта]]*Таблица2[[#This Row],[Площадь помещения]],2)</f>
        <v>291756.90000000002</v>
      </c>
      <c r="AL233" s="14">
        <f>Таблица2[[#This Row],[Кадастровая стоимость, руб]]/Таблица2[[#This Row],[Действующая КС]]</f>
        <v>0.25968118633338649</v>
      </c>
      <c r="AM233" s="13" t="s">
        <v>3996</v>
      </c>
      <c r="AN233" s="13" t="s">
        <v>3997</v>
      </c>
      <c r="AO233" s="13" t="s">
        <v>3999</v>
      </c>
      <c r="AP233" s="12" t="s">
        <v>3985</v>
      </c>
      <c r="AQ233" s="12" t="s">
        <v>3986</v>
      </c>
      <c r="AR233" s="46" t="s">
        <v>4015</v>
      </c>
    </row>
    <row r="234" spans="1:44" x14ac:dyDescent="0.25">
      <c r="A234" s="1" t="s">
        <v>3085</v>
      </c>
      <c r="B234" s="1" t="s">
        <v>2970</v>
      </c>
      <c r="C234" s="1" t="s">
        <v>122</v>
      </c>
      <c r="D23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34" s="1"/>
      <c r="H23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34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4" s="5" t="s">
        <v>3988</v>
      </c>
      <c r="K234" s="5" t="s">
        <v>3989</v>
      </c>
      <c r="L234" s="5" t="s">
        <v>1005</v>
      </c>
      <c r="M234" s="5">
        <v>205001000000</v>
      </c>
      <c r="N234" s="5" t="s">
        <v>2966</v>
      </c>
      <c r="O234" s="1">
        <v>23.4</v>
      </c>
      <c r="P234" s="6">
        <v>1</v>
      </c>
      <c r="Q234" s="6" t="s">
        <v>3908</v>
      </c>
      <c r="R234" s="1" t="s">
        <v>3086</v>
      </c>
      <c r="S23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4" s="1" t="str">
        <f>IF(Таблица2[[#This Row],[Нас.пункт, микрорайон]]="Искателей","Искателей","")</f>
        <v/>
      </c>
      <c r="U23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23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4" s="5" t="s">
        <v>2968</v>
      </c>
      <c r="AA234" s="5">
        <v>2</v>
      </c>
      <c r="AB234" s="1"/>
      <c r="AC23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4" s="1">
        <v>2</v>
      </c>
      <c r="AF234" s="1">
        <v>201</v>
      </c>
      <c r="AG234" s="1" t="s">
        <v>1350</v>
      </c>
      <c r="AH234" s="7">
        <v>1112001.7</v>
      </c>
      <c r="AI234" s="7">
        <f>Таблица2[[#This Row],[Действующая КС]]/Таблица2[[#This Row],[Площадь помещения]]</f>
        <v>47521.440170940172</v>
      </c>
      <c r="AJ234" s="43">
        <f>VLOOKUP(Таблица2[[#This Row],[Уточнённый кадастровый номер родительского объекта - здания]],Таблица1[[Кадастровый номер здания]:[УПКС]],33,0)</f>
        <v>12310.417799999999</v>
      </c>
      <c r="AK234" s="47">
        <f>ROUND(Таблица2[[#This Row],[УПКС родительского объекта]]*Таблица2[[#This Row],[Площадь помещения]],2)</f>
        <v>288063.78000000003</v>
      </c>
      <c r="AL234" s="14">
        <f>Таблица2[[#This Row],[Кадастровая стоимость, руб]]/Таблица2[[#This Row],[Действующая КС]]</f>
        <v>0.25904976584118533</v>
      </c>
      <c r="AM234" s="13" t="s">
        <v>3996</v>
      </c>
      <c r="AN234" s="13" t="s">
        <v>3997</v>
      </c>
      <c r="AO234" s="13" t="s">
        <v>3999</v>
      </c>
      <c r="AP234" s="12" t="s">
        <v>3985</v>
      </c>
      <c r="AQ234" s="12" t="s">
        <v>3986</v>
      </c>
      <c r="AR234" s="46" t="s">
        <v>4015</v>
      </c>
    </row>
    <row r="235" spans="1:44" x14ac:dyDescent="0.25">
      <c r="A235" s="1" t="s">
        <v>3087</v>
      </c>
      <c r="B235" s="1" t="s">
        <v>2970</v>
      </c>
      <c r="C235" s="1" t="s">
        <v>122</v>
      </c>
      <c r="D23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35" s="1"/>
      <c r="H23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35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5" s="5" t="s">
        <v>3988</v>
      </c>
      <c r="K235" s="5" t="s">
        <v>3989</v>
      </c>
      <c r="L235" s="5" t="s">
        <v>1005</v>
      </c>
      <c r="M235" s="5">
        <v>205001000000</v>
      </c>
      <c r="N235" s="5" t="s">
        <v>2966</v>
      </c>
      <c r="O235" s="1">
        <v>23.6</v>
      </c>
      <c r="P235" s="6">
        <v>1</v>
      </c>
      <c r="Q235" s="6" t="s">
        <v>3908</v>
      </c>
      <c r="R235" s="1" t="s">
        <v>3088</v>
      </c>
      <c r="S23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5" s="1" t="str">
        <f>IF(Таблица2[[#This Row],[Нас.пункт, микрорайон]]="Искателей","Искателей","")</f>
        <v/>
      </c>
      <c r="U23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23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5" s="5" t="s">
        <v>2968</v>
      </c>
      <c r="AA235" s="5">
        <v>3</v>
      </c>
      <c r="AB235" s="1"/>
      <c r="AC23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5" s="1">
        <v>2</v>
      </c>
      <c r="AF235" s="1">
        <v>201</v>
      </c>
      <c r="AG235" s="1" t="s">
        <v>1350</v>
      </c>
      <c r="AH235" s="7">
        <v>1119685.01</v>
      </c>
      <c r="AI235" s="7">
        <f>Таблица2[[#This Row],[Действующая КС]]/Таблица2[[#This Row],[Площадь помещения]]</f>
        <v>47444.280084745762</v>
      </c>
      <c r="AJ235" s="43">
        <f>VLOOKUP(Таблица2[[#This Row],[Уточнённый кадастровый номер родительского объекта - здания]],Таблица1[[Кадастровый номер здания]:[УПКС]],33,0)</f>
        <v>12310.417799999999</v>
      </c>
      <c r="AK235" s="47">
        <f>ROUND(Таблица2[[#This Row],[УПКС родительского объекта]]*Таблица2[[#This Row],[Площадь помещения]],2)</f>
        <v>290525.86</v>
      </c>
      <c r="AL235" s="14">
        <f>Таблица2[[#This Row],[Кадастровая стоимость, руб]]/Таблица2[[#This Row],[Действующая КС]]</f>
        <v>0.25947106320553492</v>
      </c>
      <c r="AM235" s="13" t="s">
        <v>3996</v>
      </c>
      <c r="AN235" s="13" t="s">
        <v>3997</v>
      </c>
      <c r="AO235" s="13" t="s">
        <v>3999</v>
      </c>
      <c r="AP235" s="12" t="s">
        <v>3985</v>
      </c>
      <c r="AQ235" s="12" t="s">
        <v>3986</v>
      </c>
      <c r="AR235" s="46" t="s">
        <v>4015</v>
      </c>
    </row>
    <row r="236" spans="1:44" x14ac:dyDescent="0.25">
      <c r="A236" s="1" t="s">
        <v>3089</v>
      </c>
      <c r="B236" s="1" t="s">
        <v>2970</v>
      </c>
      <c r="C236" s="1" t="s">
        <v>122</v>
      </c>
      <c r="D23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36" s="1"/>
      <c r="H23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236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6" s="5" t="s">
        <v>3988</v>
      </c>
      <c r="K236" s="5" t="s">
        <v>3989</v>
      </c>
      <c r="L236" s="5" t="s">
        <v>1005</v>
      </c>
      <c r="M236" s="5">
        <v>205001000000</v>
      </c>
      <c r="N236" s="5" t="s">
        <v>2966</v>
      </c>
      <c r="O236" s="1">
        <v>23.5</v>
      </c>
      <c r="P236" s="6">
        <v>1</v>
      </c>
      <c r="Q236" s="6" t="s">
        <v>3908</v>
      </c>
      <c r="R236" s="1" t="s">
        <v>3090</v>
      </c>
      <c r="S23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6" s="1" t="str">
        <f>IF(Таблица2[[#This Row],[Нас.пункт, микрорайон]]="Искателей","Искателей","")</f>
        <v/>
      </c>
      <c r="U23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23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6" s="5" t="s">
        <v>2968</v>
      </c>
      <c r="AA236" s="5">
        <v>4</v>
      </c>
      <c r="AB236" s="1"/>
      <c r="AC23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6" s="1">
        <v>2</v>
      </c>
      <c r="AF236" s="1">
        <v>201</v>
      </c>
      <c r="AG236" s="1" t="s">
        <v>1350</v>
      </c>
      <c r="AH236" s="7">
        <v>1115845.56</v>
      </c>
      <c r="AI236" s="7">
        <f>Таблица2[[#This Row],[Действующая КС]]/Таблица2[[#This Row],[Площадь помещения]]</f>
        <v>47482.789787234047</v>
      </c>
      <c r="AJ236" s="43">
        <f>VLOOKUP(Таблица2[[#This Row],[Уточнённый кадастровый номер родительского объекта - здания]],Таблица1[[Кадастровый номер здания]:[УПКС]],33,0)</f>
        <v>12310.417799999999</v>
      </c>
      <c r="AK236" s="47">
        <f>ROUND(Таблица2[[#This Row],[УПКС родительского объекта]]*Таблица2[[#This Row],[Площадь помещения]],2)</f>
        <v>289294.82</v>
      </c>
      <c r="AL236" s="14">
        <f>Таблица2[[#This Row],[Кадастровая стоимость, руб]]/Таблица2[[#This Row],[Действующая КС]]</f>
        <v>0.25926062742948047</v>
      </c>
      <c r="AM236" s="13" t="s">
        <v>3996</v>
      </c>
      <c r="AN236" s="13" t="s">
        <v>3997</v>
      </c>
      <c r="AO236" s="13" t="s">
        <v>3999</v>
      </c>
      <c r="AP236" s="12" t="s">
        <v>3985</v>
      </c>
      <c r="AQ236" s="12" t="s">
        <v>3986</v>
      </c>
      <c r="AR236" s="46" t="s">
        <v>4015</v>
      </c>
    </row>
    <row r="237" spans="1:44" x14ac:dyDescent="0.25">
      <c r="A237" s="1" t="s">
        <v>3091</v>
      </c>
      <c r="B237" s="1" t="s">
        <v>2970</v>
      </c>
      <c r="C237" s="1" t="s">
        <v>117</v>
      </c>
      <c r="D23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37" s="1"/>
      <c r="H23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37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7" s="5" t="s">
        <v>3988</v>
      </c>
      <c r="K237" s="5" t="s">
        <v>3989</v>
      </c>
      <c r="L237" s="5" t="s">
        <v>1005</v>
      </c>
      <c r="M237" s="5">
        <v>205001000000</v>
      </c>
      <c r="N237" s="5" t="s">
        <v>2966</v>
      </c>
      <c r="O237" s="1">
        <v>23.7</v>
      </c>
      <c r="P237" s="6">
        <v>1</v>
      </c>
      <c r="Q237" s="6" t="s">
        <v>3908</v>
      </c>
      <c r="R237" s="1" t="s">
        <v>3092</v>
      </c>
      <c r="S23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7" s="1" t="str">
        <f>IF(Таблица2[[#This Row],[Нас.пункт, микрорайон]]="Искателей","Искателей","")</f>
        <v/>
      </c>
      <c r="U23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23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7" s="5" t="s">
        <v>2968</v>
      </c>
      <c r="AA237" s="5">
        <v>1</v>
      </c>
      <c r="AB237" s="1"/>
      <c r="AC23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7" s="1">
        <v>2</v>
      </c>
      <c r="AF237" s="1">
        <v>201</v>
      </c>
      <c r="AG237" s="1" t="s">
        <v>1350</v>
      </c>
      <c r="AH237" s="7">
        <v>1123519.5900000001</v>
      </c>
      <c r="AI237" s="7">
        <f>Таблица2[[#This Row],[Действующая КС]]/Таблица2[[#This Row],[Площадь помещения]]</f>
        <v>47405.889873417727</v>
      </c>
      <c r="AJ237" s="43">
        <f>VLOOKUP(Таблица2[[#This Row],[Уточнённый кадастровый номер родительского объекта - здания]],Таблица1[[Кадастровый номер здания]:[УПКС]],33,0)</f>
        <v>12291.3361</v>
      </c>
      <c r="AK237" s="47">
        <f>ROUND(Таблица2[[#This Row],[УПКС родительского объекта]]*Таблица2[[#This Row],[Площадь помещения]],2)</f>
        <v>291304.67</v>
      </c>
      <c r="AL237" s="14">
        <f>Таблица2[[#This Row],[Кадастровая стоимость, руб]]/Таблица2[[#This Row],[Действующая КС]]</f>
        <v>0.25927867443771047</v>
      </c>
      <c r="AM237" s="13" t="s">
        <v>3996</v>
      </c>
      <c r="AN237" s="13" t="s">
        <v>3997</v>
      </c>
      <c r="AO237" s="13" t="s">
        <v>3999</v>
      </c>
      <c r="AP237" s="12" t="s">
        <v>3985</v>
      </c>
      <c r="AQ237" s="12" t="s">
        <v>3986</v>
      </c>
      <c r="AR237" s="46" t="s">
        <v>4015</v>
      </c>
    </row>
    <row r="238" spans="1:44" x14ac:dyDescent="0.25">
      <c r="A238" s="1" t="s">
        <v>3093</v>
      </c>
      <c r="B238" s="1" t="s">
        <v>2970</v>
      </c>
      <c r="C238" s="1" t="s">
        <v>117</v>
      </c>
      <c r="D23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38" s="1"/>
      <c r="H23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38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8" s="5" t="s">
        <v>3988</v>
      </c>
      <c r="K238" s="5" t="s">
        <v>3989</v>
      </c>
      <c r="L238" s="5" t="s">
        <v>1005</v>
      </c>
      <c r="M238" s="5">
        <v>205001000000</v>
      </c>
      <c r="N238" s="5" t="s">
        <v>2966</v>
      </c>
      <c r="O238" s="1">
        <v>23.7</v>
      </c>
      <c r="P238" s="6">
        <v>1</v>
      </c>
      <c r="Q238" s="6" t="s">
        <v>3908</v>
      </c>
      <c r="R238" s="1" t="s">
        <v>3094</v>
      </c>
      <c r="S23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8" s="1" t="str">
        <f>IF(Таблица2[[#This Row],[Нас.пункт, микрорайон]]="Искателей","Искателей","")</f>
        <v/>
      </c>
      <c r="U23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23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8" s="5" t="s">
        <v>2968</v>
      </c>
      <c r="AA238" s="5">
        <v>2</v>
      </c>
      <c r="AB238" s="1"/>
      <c r="AC23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8" s="1">
        <v>2</v>
      </c>
      <c r="AF238" s="1">
        <v>201</v>
      </c>
      <c r="AG238" s="1" t="s">
        <v>1350</v>
      </c>
      <c r="AH238" s="7">
        <v>1123519.5900000001</v>
      </c>
      <c r="AI238" s="7">
        <f>Таблица2[[#This Row],[Действующая КС]]/Таблица2[[#This Row],[Площадь помещения]]</f>
        <v>47405.889873417727</v>
      </c>
      <c r="AJ238" s="43">
        <f>VLOOKUP(Таблица2[[#This Row],[Уточнённый кадастровый номер родительского объекта - здания]],Таблица1[[Кадастровый номер здания]:[УПКС]],33,0)</f>
        <v>12291.3361</v>
      </c>
      <c r="AK238" s="47">
        <f>ROUND(Таблица2[[#This Row],[УПКС родительского объекта]]*Таблица2[[#This Row],[Площадь помещения]],2)</f>
        <v>291304.67</v>
      </c>
      <c r="AL238" s="14">
        <f>Таблица2[[#This Row],[Кадастровая стоимость, руб]]/Таблица2[[#This Row],[Действующая КС]]</f>
        <v>0.25927867443771047</v>
      </c>
      <c r="AM238" s="13" t="s">
        <v>3996</v>
      </c>
      <c r="AN238" s="13" t="s">
        <v>3997</v>
      </c>
      <c r="AO238" s="13" t="s">
        <v>3999</v>
      </c>
      <c r="AP238" s="12" t="s">
        <v>3985</v>
      </c>
      <c r="AQ238" s="12" t="s">
        <v>3986</v>
      </c>
      <c r="AR238" s="46" t="s">
        <v>4015</v>
      </c>
    </row>
    <row r="239" spans="1:44" x14ac:dyDescent="0.25">
      <c r="A239" s="1" t="s">
        <v>3095</v>
      </c>
      <c r="B239" s="1" t="s">
        <v>2970</v>
      </c>
      <c r="C239" s="1" t="s">
        <v>117</v>
      </c>
      <c r="D23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3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3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39" s="1"/>
      <c r="H23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39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39" s="5" t="s">
        <v>3988</v>
      </c>
      <c r="K239" s="5" t="s">
        <v>3989</v>
      </c>
      <c r="L239" s="5" t="s">
        <v>1005</v>
      </c>
      <c r="M239" s="5">
        <v>205001000000</v>
      </c>
      <c r="N239" s="5" t="s">
        <v>2966</v>
      </c>
      <c r="O239" s="1">
        <v>34.1</v>
      </c>
      <c r="P239" s="6">
        <v>1</v>
      </c>
      <c r="Q239" s="6" t="s">
        <v>3908</v>
      </c>
      <c r="R239" s="1" t="s">
        <v>3096</v>
      </c>
      <c r="S23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39" s="1" t="str">
        <f>IF(Таблица2[[#This Row],[Нас.пункт, микрорайон]]="Искателей","Искателей","")</f>
        <v/>
      </c>
      <c r="U23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3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3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23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3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39" s="5" t="s">
        <v>2968</v>
      </c>
      <c r="AA239" s="5">
        <v>3</v>
      </c>
      <c r="AB239" s="1"/>
      <c r="AC23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3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39" s="1">
        <v>2</v>
      </c>
      <c r="AF239" s="1">
        <v>201</v>
      </c>
      <c r="AG239" s="1" t="s">
        <v>1350</v>
      </c>
      <c r="AH239" s="7">
        <v>1500162.66</v>
      </c>
      <c r="AI239" s="7">
        <f>Таблица2[[#This Row],[Действующая КС]]/Таблица2[[#This Row],[Площадь помещения]]</f>
        <v>43993.039882697944</v>
      </c>
      <c r="AJ239" s="43">
        <f>VLOOKUP(Таблица2[[#This Row],[Уточнённый кадастровый номер родительского объекта - здания]],Таблица1[[Кадастровый номер здания]:[УПКС]],33,0)</f>
        <v>12291.3361</v>
      </c>
      <c r="AK239" s="47">
        <f>ROUND(Таблица2[[#This Row],[УПКС родительского объекта]]*Таблица2[[#This Row],[Площадь помещения]],2)</f>
        <v>419134.56</v>
      </c>
      <c r="AL239" s="14">
        <f>Таблица2[[#This Row],[Кадастровая стоимость, руб]]/Таблица2[[#This Row],[Действующая КС]]</f>
        <v>0.27939274265098696</v>
      </c>
      <c r="AM239" s="13" t="s">
        <v>3996</v>
      </c>
      <c r="AN239" s="13" t="s">
        <v>3997</v>
      </c>
      <c r="AO239" s="13" t="s">
        <v>3999</v>
      </c>
      <c r="AP239" s="12" t="s">
        <v>3985</v>
      </c>
      <c r="AQ239" s="12" t="s">
        <v>3986</v>
      </c>
      <c r="AR239" s="46" t="s">
        <v>4015</v>
      </c>
    </row>
    <row r="240" spans="1:44" x14ac:dyDescent="0.25">
      <c r="A240" s="1" t="s">
        <v>3097</v>
      </c>
      <c r="B240" s="1" t="s">
        <v>2970</v>
      </c>
      <c r="C240" s="1" t="s">
        <v>118</v>
      </c>
      <c r="D24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4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4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40" s="1"/>
      <c r="H24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40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240" s="5" t="s">
        <v>3988</v>
      </c>
      <c r="K240" s="5" t="s">
        <v>3989</v>
      </c>
      <c r="L240" s="5" t="s">
        <v>1005</v>
      </c>
      <c r="M240" s="5">
        <v>205001000000</v>
      </c>
      <c r="N240" s="5" t="s">
        <v>2966</v>
      </c>
      <c r="O240" s="1">
        <v>24</v>
      </c>
      <c r="P240" s="6">
        <v>1</v>
      </c>
      <c r="Q240" s="6" t="s">
        <v>3908</v>
      </c>
      <c r="R240" s="1" t="s">
        <v>3098</v>
      </c>
      <c r="S24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0" s="1" t="str">
        <f>IF(Таблица2[[#This Row],[Нас.пункт, микрорайон]]="Искателей","Искателей","")</f>
        <v/>
      </c>
      <c r="U24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4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4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24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0" s="5" t="s">
        <v>2968</v>
      </c>
      <c r="AA240" s="5">
        <v>1</v>
      </c>
      <c r="AB240" s="1"/>
      <c r="AC24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0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40" s="1">
        <v>2</v>
      </c>
      <c r="AF240" s="1">
        <v>201</v>
      </c>
      <c r="AG240" s="1" t="s">
        <v>1350</v>
      </c>
      <c r="AH240" s="7">
        <v>1134995.52</v>
      </c>
      <c r="AI240" s="7">
        <f>Таблица2[[#This Row],[Действующая КС]]/Таблица2[[#This Row],[Площадь помещения]]</f>
        <v>47291.48</v>
      </c>
      <c r="AJ240" s="43">
        <f>VLOOKUP(Таблица2[[#This Row],[Уточнённый кадастровый номер родительского объекта - здания]],Таблица1[[Кадастровый номер здания]:[УПКС]],33,0)</f>
        <v>12503.1857</v>
      </c>
      <c r="AK240" s="47">
        <f>ROUND(Таблица2[[#This Row],[УПКС родительского объекта]]*Таблица2[[#This Row],[Площадь помещения]],2)</f>
        <v>300076.46000000002</v>
      </c>
      <c r="AL240" s="14">
        <f>Таблица2[[#This Row],[Кадастровая стоимость, руб]]/Таблица2[[#This Row],[Действующая КС]]</f>
        <v>0.26438558982153515</v>
      </c>
      <c r="AM240" s="13" t="s">
        <v>3996</v>
      </c>
      <c r="AN240" s="13" t="s">
        <v>3997</v>
      </c>
      <c r="AO240" s="13" t="s">
        <v>3999</v>
      </c>
      <c r="AP240" s="12" t="s">
        <v>3985</v>
      </c>
      <c r="AQ240" s="12" t="s">
        <v>3986</v>
      </c>
      <c r="AR240" s="46" t="s">
        <v>4015</v>
      </c>
    </row>
    <row r="241" spans="1:44" x14ac:dyDescent="0.25">
      <c r="A241" s="1" t="s">
        <v>3099</v>
      </c>
      <c r="B241" s="1" t="s">
        <v>2970</v>
      </c>
      <c r="C241" s="1" t="s">
        <v>118</v>
      </c>
      <c r="D24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4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4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41" s="1"/>
      <c r="H24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41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241" s="5" t="s">
        <v>3988</v>
      </c>
      <c r="K241" s="5" t="s">
        <v>3989</v>
      </c>
      <c r="L241" s="5" t="s">
        <v>1005</v>
      </c>
      <c r="M241" s="5">
        <v>205001000000</v>
      </c>
      <c r="N241" s="5" t="s">
        <v>2966</v>
      </c>
      <c r="O241" s="1">
        <v>25.3</v>
      </c>
      <c r="P241" s="6">
        <v>1</v>
      </c>
      <c r="Q241" s="6" t="s">
        <v>3908</v>
      </c>
      <c r="R241" s="1" t="s">
        <v>3100</v>
      </c>
      <c r="S24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1" s="1" t="str">
        <f>IF(Таблица2[[#This Row],[Нас.пункт, микрорайон]]="Искателей","Искателей","")</f>
        <v/>
      </c>
      <c r="U24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4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4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24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1" s="5" t="s">
        <v>2968</v>
      </c>
      <c r="AA241" s="5">
        <v>2</v>
      </c>
      <c r="AB241" s="1"/>
      <c r="AC24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1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41" s="1">
        <v>2</v>
      </c>
      <c r="AF241" s="1">
        <v>201</v>
      </c>
      <c r="AG241" s="1" t="s">
        <v>1350</v>
      </c>
      <c r="AH241" s="7">
        <v>1184254.29</v>
      </c>
      <c r="AI241" s="7">
        <f>Таблица2[[#This Row],[Действующая КС]]/Таблица2[[#This Row],[Площадь помещения]]</f>
        <v>46808.469960474307</v>
      </c>
      <c r="AJ241" s="43">
        <f>VLOOKUP(Таблица2[[#This Row],[Уточнённый кадастровый номер родительского объекта - здания]],Таблица1[[Кадастровый номер здания]:[УПКС]],33,0)</f>
        <v>12503.1857</v>
      </c>
      <c r="AK241" s="47">
        <f>ROUND(Таблица2[[#This Row],[УПКС родительского объекта]]*Таблица2[[#This Row],[Площадь помещения]],2)</f>
        <v>316330.59999999998</v>
      </c>
      <c r="AL241" s="14">
        <f>Таблица2[[#This Row],[Кадастровая стоимость, руб]]/Таблица2[[#This Row],[Действующая КС]]</f>
        <v>0.26711374632216867</v>
      </c>
      <c r="AM241" s="13" t="s">
        <v>3996</v>
      </c>
      <c r="AN241" s="13" t="s">
        <v>3997</v>
      </c>
      <c r="AO241" s="13" t="s">
        <v>3999</v>
      </c>
      <c r="AP241" s="12" t="s">
        <v>3985</v>
      </c>
      <c r="AQ241" s="12" t="s">
        <v>3986</v>
      </c>
      <c r="AR241" s="46" t="s">
        <v>4015</v>
      </c>
    </row>
    <row r="242" spans="1:44" x14ac:dyDescent="0.25">
      <c r="A242" s="1" t="s">
        <v>3101</v>
      </c>
      <c r="B242" s="1" t="s">
        <v>2970</v>
      </c>
      <c r="C242" s="1" t="s">
        <v>118</v>
      </c>
      <c r="D24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4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4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42" s="1"/>
      <c r="H24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42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242" s="5" t="s">
        <v>3988</v>
      </c>
      <c r="K242" s="5" t="s">
        <v>3989</v>
      </c>
      <c r="L242" s="5" t="s">
        <v>1005</v>
      </c>
      <c r="M242" s="5">
        <v>205001000000</v>
      </c>
      <c r="N242" s="5" t="s">
        <v>2966</v>
      </c>
      <c r="O242" s="1">
        <v>24.4</v>
      </c>
      <c r="P242" s="6">
        <v>1</v>
      </c>
      <c r="Q242" s="6" t="s">
        <v>3908</v>
      </c>
      <c r="R242" s="1" t="s">
        <v>3102</v>
      </c>
      <c r="S24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2" s="1" t="str">
        <f>IF(Таблица2[[#This Row],[Нас.пункт, микрорайон]]="Искателей","Искателей","")</f>
        <v/>
      </c>
      <c r="U24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4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4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24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2" s="5" t="s">
        <v>2968</v>
      </c>
      <c r="AA242" s="5">
        <v>3</v>
      </c>
      <c r="AB242" s="1"/>
      <c r="AC24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2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42" s="1">
        <v>2</v>
      </c>
      <c r="AF242" s="1">
        <v>201</v>
      </c>
      <c r="AG242" s="1" t="s">
        <v>1350</v>
      </c>
      <c r="AH242" s="7">
        <v>1150232.8400000001</v>
      </c>
      <c r="AI242" s="7">
        <f>Таблица2[[#This Row],[Действующая КС]]/Таблица2[[#This Row],[Площадь помещения]]</f>
        <v>47140.690163934436</v>
      </c>
      <c r="AJ242" s="43">
        <f>VLOOKUP(Таблица2[[#This Row],[Уточнённый кадастровый номер родительского объекта - здания]],Таблица1[[Кадастровый номер здания]:[УПКС]],33,0)</f>
        <v>12503.1857</v>
      </c>
      <c r="AK242" s="47">
        <f>ROUND(Таблица2[[#This Row],[УПКС родительского объекта]]*Таблица2[[#This Row],[Площадь помещения]],2)</f>
        <v>305077.73</v>
      </c>
      <c r="AL242" s="14">
        <f>Таблица2[[#This Row],[Кадастровая стоимость, руб]]/Таблица2[[#This Row],[Действующая КС]]</f>
        <v>0.26523128134647933</v>
      </c>
      <c r="AM242" s="13" t="s">
        <v>3996</v>
      </c>
      <c r="AN242" s="13" t="s">
        <v>3997</v>
      </c>
      <c r="AO242" s="13" t="s">
        <v>3999</v>
      </c>
      <c r="AP242" s="12" t="s">
        <v>3985</v>
      </c>
      <c r="AQ242" s="12" t="s">
        <v>3986</v>
      </c>
      <c r="AR242" s="46" t="s">
        <v>4015</v>
      </c>
    </row>
    <row r="243" spans="1:44" x14ac:dyDescent="0.25">
      <c r="A243" s="1" t="s">
        <v>3103</v>
      </c>
      <c r="B243" s="1" t="s">
        <v>2970</v>
      </c>
      <c r="C243" s="1" t="s">
        <v>118</v>
      </c>
      <c r="D24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83:00:050024</v>
      </c>
      <c r="E24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4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43" s="1"/>
      <c r="H24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43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243" s="5" t="s">
        <v>3988</v>
      </c>
      <c r="K243" s="5" t="s">
        <v>3989</v>
      </c>
      <c r="L243" s="5" t="s">
        <v>1005</v>
      </c>
      <c r="M243" s="5">
        <v>205001000000</v>
      </c>
      <c r="N243" s="5" t="s">
        <v>2966</v>
      </c>
      <c r="O243" s="1">
        <v>24</v>
      </c>
      <c r="P243" s="6">
        <v>1</v>
      </c>
      <c r="Q243" s="6" t="s">
        <v>3908</v>
      </c>
      <c r="R243" s="1" t="s">
        <v>3104</v>
      </c>
      <c r="S24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3" s="1" t="str">
        <f>IF(Таблица2[[#This Row],[Нас.пункт, микрорайон]]="Искателей","Искателей","")</f>
        <v/>
      </c>
      <c r="U24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07 Хорей-Верская</v>
      </c>
      <c r="V24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Зеленая</v>
      </c>
      <c r="W24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24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3" s="5" t="s">
        <v>2968</v>
      </c>
      <c r="AA243" s="5">
        <v>4</v>
      </c>
      <c r="AB243" s="1"/>
      <c r="AC24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43" s="1">
        <v>2</v>
      </c>
      <c r="AF243" s="1">
        <v>201</v>
      </c>
      <c r="AG243" s="1" t="s">
        <v>1350</v>
      </c>
      <c r="AH243" s="7">
        <v>1134995.52</v>
      </c>
      <c r="AI243" s="7">
        <f>Таблица2[[#This Row],[Действующая КС]]/Таблица2[[#This Row],[Площадь помещения]]</f>
        <v>47291.48</v>
      </c>
      <c r="AJ243" s="43">
        <f>VLOOKUP(Таблица2[[#This Row],[Уточнённый кадастровый номер родительского объекта - здания]],Таблица1[[Кадастровый номер здания]:[УПКС]],33,0)</f>
        <v>12503.1857</v>
      </c>
      <c r="AK243" s="47">
        <f>ROUND(Таблица2[[#This Row],[УПКС родительского объекта]]*Таблица2[[#This Row],[Площадь помещения]],2)</f>
        <v>300076.46000000002</v>
      </c>
      <c r="AL243" s="14">
        <f>Таблица2[[#This Row],[Кадастровая стоимость, руб]]/Таблица2[[#This Row],[Действующая КС]]</f>
        <v>0.26438558982153515</v>
      </c>
      <c r="AM243" s="13" t="s">
        <v>3996</v>
      </c>
      <c r="AN243" s="13" t="s">
        <v>3997</v>
      </c>
      <c r="AO243" s="13" t="s">
        <v>3999</v>
      </c>
      <c r="AP243" s="12" t="s">
        <v>3985</v>
      </c>
      <c r="AQ243" s="12" t="s">
        <v>3986</v>
      </c>
      <c r="AR243" s="46" t="s">
        <v>4015</v>
      </c>
    </row>
    <row r="244" spans="1:44" x14ac:dyDescent="0.25">
      <c r="A244" s="1" t="s">
        <v>3483</v>
      </c>
      <c r="B244" s="1" t="s">
        <v>2970</v>
      </c>
      <c r="C244" s="1" t="s">
        <v>1052</v>
      </c>
      <c r="D24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4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4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44" s="1"/>
      <c r="H24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44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244" s="5" t="s">
        <v>3988</v>
      </c>
      <c r="K244" s="5" t="s">
        <v>3989</v>
      </c>
      <c r="L244" s="5" t="s">
        <v>1005</v>
      </c>
      <c r="M244" s="5">
        <v>205001000000</v>
      </c>
      <c r="N244" s="5" t="s">
        <v>2966</v>
      </c>
      <c r="O244" s="1">
        <v>185.7</v>
      </c>
      <c r="P244" s="6">
        <v>1</v>
      </c>
      <c r="Q244" s="6" t="s">
        <v>3900</v>
      </c>
      <c r="R244" s="1" t="s">
        <v>3484</v>
      </c>
      <c r="S24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4" s="1" t="str">
        <f>IF(Таблица2[[#This Row],[Нас.пункт, микрорайон]]="Искателей","Искателей","")</f>
        <v/>
      </c>
      <c r="U24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4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4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60Б</v>
      </c>
      <c r="X24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4" s="5" t="s">
        <v>2968</v>
      </c>
      <c r="AA244" s="5">
        <v>1</v>
      </c>
      <c r="AB244" s="1" t="s">
        <v>3164</v>
      </c>
      <c r="AC24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44" s="1">
        <v>2</v>
      </c>
      <c r="AF244" s="1">
        <v>202</v>
      </c>
      <c r="AG244" s="1" t="s">
        <v>1352</v>
      </c>
      <c r="AH244" s="7">
        <v>2454068.56</v>
      </c>
      <c r="AI244" s="7">
        <f>Таблица2[[#This Row],[Действующая КС]]/Таблица2[[#This Row],[Площадь помещения]]</f>
        <v>13215.231879375338</v>
      </c>
      <c r="AJ244" s="43">
        <f>VLOOKUP(Таблица2[[#This Row],[Уточнённый кадастровый номер родительского объекта - здания]],Таблица1[[Кадастровый номер здания]:[УПКС]],33,0)</f>
        <v>21250.591799999998</v>
      </c>
      <c r="AK244" s="47">
        <f>ROUND(Таблица2[[#This Row],[УПКС родительского объекта]]*Таблица2[[#This Row],[Площадь помещения]],2)</f>
        <v>3946234.9</v>
      </c>
      <c r="AL244" s="14">
        <f>Таблица2[[#This Row],[Кадастровая стоимость, руб]]/Таблица2[[#This Row],[Действующая КС]]</f>
        <v>1.6080377558807892</v>
      </c>
      <c r="AM244" s="13" t="s">
        <v>3996</v>
      </c>
      <c r="AN244" s="13" t="s">
        <v>3997</v>
      </c>
      <c r="AO244" s="13" t="s">
        <v>3999</v>
      </c>
      <c r="AP244" s="12" t="s">
        <v>3985</v>
      </c>
      <c r="AQ244" s="12" t="s">
        <v>3986</v>
      </c>
      <c r="AR244" s="46" t="s">
        <v>4015</v>
      </c>
    </row>
    <row r="245" spans="1:44" x14ac:dyDescent="0.25">
      <c r="A245" s="1" t="s">
        <v>3485</v>
      </c>
      <c r="B245" s="1" t="s">
        <v>2966</v>
      </c>
      <c r="C245" s="1" t="s">
        <v>989</v>
      </c>
      <c r="D24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4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4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45" s="1"/>
      <c r="H24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45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245" s="5" t="s">
        <v>3988</v>
      </c>
      <c r="K245" s="5" t="s">
        <v>3989</v>
      </c>
      <c r="L245" s="5" t="s">
        <v>1005</v>
      </c>
      <c r="M245" s="5">
        <v>205001000000</v>
      </c>
      <c r="N245" s="5" t="s">
        <v>2966</v>
      </c>
      <c r="O245" s="1">
        <v>39.700000000000003</v>
      </c>
      <c r="P245" s="6">
        <v>1</v>
      </c>
      <c r="Q245" s="6" t="s">
        <v>3900</v>
      </c>
      <c r="R245" s="1" t="s">
        <v>3486</v>
      </c>
      <c r="S24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5" s="1" t="str">
        <f>IF(Таблица2[[#This Row],[Нас.пункт, микрорайон]]="Искателей","Искателей","")</f>
        <v/>
      </c>
      <c r="U24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4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4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54В</v>
      </c>
      <c r="X24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5" s="5" t="s">
        <v>2968</v>
      </c>
      <c r="AA245" s="5">
        <v>1</v>
      </c>
      <c r="AB245" s="1"/>
      <c r="AC24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45" s="1">
        <v>2</v>
      </c>
      <c r="AF245" s="1">
        <v>201</v>
      </c>
      <c r="AG245" s="1" t="s">
        <v>1350</v>
      </c>
      <c r="AH245" s="7">
        <v>1239341.1499999999</v>
      </c>
      <c r="AI245" s="7">
        <f>Таблица2[[#This Row],[Действующая КС]]/Таблица2[[#This Row],[Площадь помещения]]</f>
        <v>31217.661209068006</v>
      </c>
      <c r="AJ245" s="43">
        <f>VLOOKUP(Таблица2[[#This Row],[Уточнённый кадастровый номер родительского объекта - здания]],Таблица1[[Кадастровый номер здания]:[УПКС]],33,0)</f>
        <v>26481.6482</v>
      </c>
      <c r="AK245" s="47">
        <f>ROUND(Таблица2[[#This Row],[УПКС родительского объекта]]*Таблица2[[#This Row],[Площадь помещения]],2)</f>
        <v>1051321.43</v>
      </c>
      <c r="AL245" s="14">
        <f>Таблица2[[#This Row],[Кадастровая стоимость, руб]]/Таблица2[[#This Row],[Действующая КС]]</f>
        <v>0.84829058568740334</v>
      </c>
      <c r="AM245" s="13" t="s">
        <v>3996</v>
      </c>
      <c r="AN245" s="13" t="s">
        <v>3997</v>
      </c>
      <c r="AO245" s="13" t="s">
        <v>3999</v>
      </c>
      <c r="AP245" s="12" t="s">
        <v>3985</v>
      </c>
      <c r="AQ245" s="12" t="s">
        <v>3986</v>
      </c>
      <c r="AR245" s="46" t="s">
        <v>4015</v>
      </c>
    </row>
    <row r="246" spans="1:44" x14ac:dyDescent="0.25">
      <c r="A246" s="1" t="s">
        <v>3487</v>
      </c>
      <c r="B246" s="1" t="s">
        <v>2999</v>
      </c>
      <c r="C246" s="1" t="s">
        <v>698</v>
      </c>
      <c r="D24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4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4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46" s="1"/>
      <c r="H24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246" s="5">
        <f>VLOOKUP(Таблица2[[#This Row],[Уточнённый кадастровый номер родительского объекта - здания]],Таблица1[[Кадастровый номер здания]:[№ корп]],14,0)</f>
        <v>2003</v>
      </c>
      <c r="J246" s="5" t="s">
        <v>3988</v>
      </c>
      <c r="K246" s="5" t="s">
        <v>3989</v>
      </c>
      <c r="L246" s="5" t="s">
        <v>1005</v>
      </c>
      <c r="M246" s="5">
        <v>205001000000</v>
      </c>
      <c r="N246" s="5" t="s">
        <v>2966</v>
      </c>
      <c r="O246" s="1">
        <v>65.099999999999994</v>
      </c>
      <c r="P246" s="6">
        <v>1</v>
      </c>
      <c r="Q246" s="6" t="s">
        <v>3900</v>
      </c>
      <c r="R246" s="1" t="s">
        <v>3488</v>
      </c>
      <c r="S24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6" s="1" t="str">
        <f>IF(Таблица2[[#This Row],[Нас.пункт, микрорайон]]="Искателей","Искателей","")</f>
        <v/>
      </c>
      <c r="U24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4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4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58</v>
      </c>
      <c r="X24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6" s="5" t="s">
        <v>2968</v>
      </c>
      <c r="AA246" s="5">
        <v>1</v>
      </c>
      <c r="AB246" s="1" t="s">
        <v>3164</v>
      </c>
      <c r="AC24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46" s="1">
        <v>2</v>
      </c>
      <c r="AF246" s="1">
        <v>202</v>
      </c>
      <c r="AG246" s="1" t="s">
        <v>1352</v>
      </c>
      <c r="AH246" s="7">
        <v>754730.49</v>
      </c>
      <c r="AI246" s="7">
        <f>Таблица2[[#This Row],[Действующая КС]]/Таблица2[[#This Row],[Площадь помещения]]</f>
        <v>11593.402304147467</v>
      </c>
      <c r="AJ246" s="43">
        <f>VLOOKUP(Таблица2[[#This Row],[Уточнённый кадастровый номер родительского объекта - здания]],Таблица1[[Кадастровый номер здания]:[УПКС]],33,0)</f>
        <v>37986.733</v>
      </c>
      <c r="AK246" s="47">
        <f>ROUND(Таблица2[[#This Row],[УПКС родительского объекта]]*Таблица2[[#This Row],[Площадь помещения]],2)</f>
        <v>2472936.3199999998</v>
      </c>
      <c r="AL246" s="14">
        <f>Таблица2[[#This Row],[Кадастровая стоимость, руб]]/Таблица2[[#This Row],[Действующая КС]]</f>
        <v>3.2765819756400725</v>
      </c>
      <c r="AM246" s="13" t="s">
        <v>3996</v>
      </c>
      <c r="AN246" s="13" t="s">
        <v>3997</v>
      </c>
      <c r="AO246" s="13" t="s">
        <v>3999</v>
      </c>
      <c r="AP246" s="12" t="s">
        <v>3985</v>
      </c>
      <c r="AQ246" s="12" t="s">
        <v>3986</v>
      </c>
      <c r="AR246" s="46" t="s">
        <v>4015</v>
      </c>
    </row>
    <row r="247" spans="1:44" x14ac:dyDescent="0.25">
      <c r="A247" s="1" t="s">
        <v>3489</v>
      </c>
      <c r="B247" s="1" t="s">
        <v>2966</v>
      </c>
      <c r="C247" s="1" t="s">
        <v>1033</v>
      </c>
      <c r="D24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4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4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47" s="1"/>
      <c r="H24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47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247" s="5" t="s">
        <v>3988</v>
      </c>
      <c r="K247" s="5" t="s">
        <v>3989</v>
      </c>
      <c r="L247" s="5" t="s">
        <v>1005</v>
      </c>
      <c r="M247" s="5">
        <v>205001000000</v>
      </c>
      <c r="N247" s="5" t="s">
        <v>2966</v>
      </c>
      <c r="O247" s="1">
        <v>161.69999999999999</v>
      </c>
      <c r="P247" s="6" t="s">
        <v>3013</v>
      </c>
      <c r="Q247" s="6" t="s">
        <v>3900</v>
      </c>
      <c r="R247" s="1" t="s">
        <v>3490</v>
      </c>
      <c r="S24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7" s="1" t="str">
        <f>IF(Таблица2[[#This Row],[Нас.пункт, микрорайон]]="Искателей","Искателей","")</f>
        <v/>
      </c>
      <c r="U24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4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4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50Г</v>
      </c>
      <c r="X24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7" s="5" t="s">
        <v>2968</v>
      </c>
      <c r="AA247" s="5">
        <v>1</v>
      </c>
      <c r="AB247" s="1" t="s">
        <v>3164</v>
      </c>
      <c r="AC24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47" s="1">
        <v>2</v>
      </c>
      <c r="AF247" s="1">
        <v>202</v>
      </c>
      <c r="AG247" s="1" t="s">
        <v>1352</v>
      </c>
      <c r="AH247" s="7">
        <v>2233588.7200000002</v>
      </c>
      <c r="AI247" s="7">
        <f>Таблица2[[#This Row],[Действующая КС]]/Таблица2[[#This Row],[Площадь помещения]]</f>
        <v>13813.164625850342</v>
      </c>
      <c r="AJ247" s="43">
        <f>VLOOKUP(Таблица2[[#This Row],[Уточнённый кадастровый номер родительского объекта - здания]],Таблица1[[Кадастровый номер здания]:[УПКС]],33,0)</f>
        <v>23727.443599999999</v>
      </c>
      <c r="AK247" s="47">
        <f>ROUND(Таблица2[[#This Row],[УПКС родительского объекта]]*Таблица2[[#This Row],[Площадь помещения]],2)</f>
        <v>3836727.63</v>
      </c>
      <c r="AL247" s="14">
        <f>Таблица2[[#This Row],[Кадастровая стоимость, руб]]/Таблица2[[#This Row],[Действующая КС]]</f>
        <v>1.7177413172108067</v>
      </c>
      <c r="AM247" s="13" t="s">
        <v>3996</v>
      </c>
      <c r="AN247" s="13" t="s">
        <v>3997</v>
      </c>
      <c r="AO247" s="13" t="s">
        <v>3999</v>
      </c>
      <c r="AP247" s="12" t="s">
        <v>3985</v>
      </c>
      <c r="AQ247" s="12" t="s">
        <v>3986</v>
      </c>
      <c r="AR247" s="46" t="s">
        <v>4015</v>
      </c>
    </row>
    <row r="248" spans="1:44" x14ac:dyDescent="0.25">
      <c r="A248" s="1" t="s">
        <v>3491</v>
      </c>
      <c r="B248" s="1" t="s">
        <v>2966</v>
      </c>
      <c r="C248" s="1" t="s">
        <v>1018</v>
      </c>
      <c r="D24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4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4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48" s="1"/>
      <c r="H24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48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248" s="5" t="s">
        <v>3988</v>
      </c>
      <c r="K248" s="5" t="s">
        <v>3989</v>
      </c>
      <c r="L248" s="5" t="s">
        <v>1005</v>
      </c>
      <c r="M248" s="5">
        <v>205001000000</v>
      </c>
      <c r="N248" s="5" t="s">
        <v>2966</v>
      </c>
      <c r="O248" s="1">
        <v>148.5</v>
      </c>
      <c r="P248" s="6" t="s">
        <v>3013</v>
      </c>
      <c r="Q248" s="6" t="s">
        <v>3900</v>
      </c>
      <c r="R248" s="1" t="s">
        <v>3492</v>
      </c>
      <c r="S24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8" s="1" t="str">
        <f>IF(Таблица2[[#This Row],[Нас.пункт, микрорайон]]="Искателей","Искателей","")</f>
        <v/>
      </c>
      <c r="U24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4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4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68Б</v>
      </c>
      <c r="X24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8" s="5" t="s">
        <v>2968</v>
      </c>
      <c r="AA248" s="5">
        <v>1</v>
      </c>
      <c r="AB248" s="1" t="s">
        <v>3164</v>
      </c>
      <c r="AC24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48" s="1">
        <v>2</v>
      </c>
      <c r="AF248" s="1">
        <v>202</v>
      </c>
      <c r="AG248" s="1" t="s">
        <v>1352</v>
      </c>
      <c r="AH248" s="7">
        <v>1962069.95</v>
      </c>
      <c r="AI248" s="7">
        <f>Таблица2[[#This Row],[Действующая КС]]/Таблица2[[#This Row],[Площадь помещения]]</f>
        <v>13212.592255892256</v>
      </c>
      <c r="AJ248" s="43">
        <f>VLOOKUP(Таблица2[[#This Row],[Уточнённый кадастровый номер родительского объекта - здания]],Таблица1[[Кадастровый номер здания]:[УПКС]],33,0)</f>
        <v>24819.937399999999</v>
      </c>
      <c r="AK248" s="47">
        <f>ROUND(Таблица2[[#This Row],[УПКС родительского объекта]]*Таблица2[[#This Row],[Площадь помещения]],2)</f>
        <v>3685760.7</v>
      </c>
      <c r="AL248" s="14">
        <f>Таблица2[[#This Row],[Кадастровая стоимость, руб]]/Таблица2[[#This Row],[Действующая КС]]</f>
        <v>1.8785062683417584</v>
      </c>
      <c r="AM248" s="13" t="s">
        <v>3996</v>
      </c>
      <c r="AN248" s="13" t="s">
        <v>3997</v>
      </c>
      <c r="AO248" s="13" t="s">
        <v>3999</v>
      </c>
      <c r="AP248" s="12" t="s">
        <v>3985</v>
      </c>
      <c r="AQ248" s="12" t="s">
        <v>3986</v>
      </c>
      <c r="AR248" s="46" t="s">
        <v>4015</v>
      </c>
    </row>
    <row r="249" spans="1:44" x14ac:dyDescent="0.25">
      <c r="A249" s="1" t="s">
        <v>3493</v>
      </c>
      <c r="B249" s="1" t="s">
        <v>2966</v>
      </c>
      <c r="C249" s="1" t="s">
        <v>868</v>
      </c>
      <c r="D24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4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4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49" s="1"/>
      <c r="H24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49" s="5">
        <f>VLOOKUP(Таблица2[[#This Row],[Уточнённый кадастровый номер родительского объекта - здания]],Таблица1[[Кадастровый номер здания]:[№ корп]],14,0)</f>
        <v>1964</v>
      </c>
      <c r="J249" s="5" t="s">
        <v>3988</v>
      </c>
      <c r="K249" s="5" t="s">
        <v>3989</v>
      </c>
      <c r="L249" s="5" t="s">
        <v>1005</v>
      </c>
      <c r="M249" s="5">
        <v>205001000000</v>
      </c>
      <c r="N249" s="5" t="s">
        <v>2966</v>
      </c>
      <c r="O249" s="1">
        <v>46.1</v>
      </c>
      <c r="P249" s="6">
        <v>1</v>
      </c>
      <c r="Q249" s="6" t="s">
        <v>3900</v>
      </c>
      <c r="R249" s="1" t="s">
        <v>3494</v>
      </c>
      <c r="S24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49" s="1" t="str">
        <f>IF(Таблица2[[#This Row],[Нас.пункт, микрорайон]]="Искателей","Искателей","")</f>
        <v/>
      </c>
      <c r="U24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4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4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56А</v>
      </c>
      <c r="X24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4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49" s="5" t="s">
        <v>2968</v>
      </c>
      <c r="AA249" s="5">
        <v>1</v>
      </c>
      <c r="AB249" s="1" t="s">
        <v>3121</v>
      </c>
      <c r="AC24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4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49" s="1">
        <v>2</v>
      </c>
      <c r="AF249" s="1">
        <v>202</v>
      </c>
      <c r="AG249" s="1" t="s">
        <v>1352</v>
      </c>
      <c r="AH249" s="7">
        <v>1986895.71</v>
      </c>
      <c r="AI249" s="7">
        <f>Таблица2[[#This Row],[Действующая КС]]/Таблица2[[#This Row],[Площадь помещения]]</f>
        <v>43099.690021691975</v>
      </c>
      <c r="AJ249" s="43">
        <f>VLOOKUP(Таблица2[[#This Row],[Уточнённый кадастровый номер родительского объекта - здания]],Таблица1[[Кадастровый номер здания]:[УПКС]],33,0)</f>
        <v>13477.715</v>
      </c>
      <c r="AK249" s="47">
        <f>ROUND(Таблица2[[#This Row],[УПКС родительского объекта]]*Таблица2[[#This Row],[Площадь помещения]],2)</f>
        <v>621322.66</v>
      </c>
      <c r="AL249" s="14">
        <f>Таблица2[[#This Row],[Кадастровая стоимость, руб]]/Таблица2[[#This Row],[Действующая КС]]</f>
        <v>0.31271025292011934</v>
      </c>
      <c r="AM249" s="13" t="s">
        <v>3996</v>
      </c>
      <c r="AN249" s="13" t="s">
        <v>3997</v>
      </c>
      <c r="AO249" s="13" t="s">
        <v>3999</v>
      </c>
      <c r="AP249" s="12" t="s">
        <v>3985</v>
      </c>
      <c r="AQ249" s="12" t="s">
        <v>3986</v>
      </c>
      <c r="AR249" s="46" t="s">
        <v>4015</v>
      </c>
    </row>
    <row r="250" spans="1:44" x14ac:dyDescent="0.25">
      <c r="A250" s="1" t="s">
        <v>3495</v>
      </c>
      <c r="B250" s="1" t="s">
        <v>2966</v>
      </c>
      <c r="C250" s="1" t="s">
        <v>868</v>
      </c>
      <c r="D25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5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250" s="1"/>
      <c r="H25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0" s="5">
        <f>VLOOKUP(Таблица2[[#This Row],[Уточнённый кадастровый номер родительского объекта - здания]],Таблица1[[Кадастровый номер здания]:[№ корп]],14,0)</f>
        <v>1964</v>
      </c>
      <c r="J250" s="5" t="s">
        <v>3988</v>
      </c>
      <c r="K250" s="5" t="s">
        <v>3989</v>
      </c>
      <c r="L250" s="5" t="s">
        <v>1005</v>
      </c>
      <c r="M250" s="5">
        <v>205001000000</v>
      </c>
      <c r="N250" s="5" t="s">
        <v>2966</v>
      </c>
      <c r="O250" s="1">
        <v>46.5</v>
      </c>
      <c r="P250" s="6">
        <v>1</v>
      </c>
      <c r="Q250" s="6" t="s">
        <v>3900</v>
      </c>
      <c r="R250" s="1" t="s">
        <v>3496</v>
      </c>
      <c r="S25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0" s="1" t="str">
        <f>IF(Таблица2[[#This Row],[Нас.пункт, микрорайон]]="Искателей","Искателей","")</f>
        <v/>
      </c>
      <c r="U25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56А</v>
      </c>
      <c r="X25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0" s="5" t="s">
        <v>2968</v>
      </c>
      <c r="AA250" s="5">
        <v>2</v>
      </c>
      <c r="AB250" s="1" t="s">
        <v>3121</v>
      </c>
      <c r="AC25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0" s="1">
        <v>2</v>
      </c>
      <c r="AF250" s="1">
        <v>202</v>
      </c>
      <c r="AG250" s="1" t="s">
        <v>1352</v>
      </c>
      <c r="AH250" s="7">
        <v>2000002.66</v>
      </c>
      <c r="AI250" s="7">
        <f>Таблица2[[#This Row],[Действующая КС]]/Таблица2[[#This Row],[Площадь помещения]]</f>
        <v>43010.809892473117</v>
      </c>
      <c r="AJ250" s="43">
        <f>VLOOKUP(Таблица2[[#This Row],[Уточнённый кадастровый номер родительского объекта - здания]],Таблица1[[Кадастровый номер здания]:[УПКС]],33,0)</f>
        <v>13477.715</v>
      </c>
      <c r="AK250" s="47">
        <f>ROUND(Таблица2[[#This Row],[УПКС родительского объекта]]*Таблица2[[#This Row],[Площадь помещения]],2)</f>
        <v>626713.75</v>
      </c>
      <c r="AL250" s="14">
        <f>Таблица2[[#This Row],[Кадастровая стоимость, руб]]/Таблица2[[#This Row],[Действующая КС]]</f>
        <v>0.31335645823591057</v>
      </c>
      <c r="AM250" s="13" t="s">
        <v>3996</v>
      </c>
      <c r="AN250" s="13" t="s">
        <v>3997</v>
      </c>
      <c r="AO250" s="13" t="s">
        <v>3999</v>
      </c>
      <c r="AP250" s="12" t="s">
        <v>3985</v>
      </c>
      <c r="AQ250" s="12" t="s">
        <v>3986</v>
      </c>
      <c r="AR250" s="46" t="s">
        <v>4015</v>
      </c>
    </row>
    <row r="251" spans="1:44" x14ac:dyDescent="0.25">
      <c r="A251" s="1" t="s">
        <v>3497</v>
      </c>
      <c r="B251" s="1" t="s">
        <v>2966</v>
      </c>
      <c r="C251" s="1" t="s">
        <v>994</v>
      </c>
      <c r="D25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5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1" s="1"/>
      <c r="H25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1" s="5">
        <f>VLOOKUP(Таблица2[[#This Row],[Уточнённый кадастровый номер родительского объекта - здания]],Таблица1[[Кадастровый номер здания]:[№ корп]],14,0)</f>
        <v>1999</v>
      </c>
      <c r="J251" s="5" t="s">
        <v>3988</v>
      </c>
      <c r="K251" s="5" t="s">
        <v>3989</v>
      </c>
      <c r="L251" s="5" t="s">
        <v>1005</v>
      </c>
      <c r="M251" s="5">
        <v>205001000000</v>
      </c>
      <c r="N251" s="5" t="s">
        <v>2966</v>
      </c>
      <c r="O251" s="1">
        <v>134.30000000000001</v>
      </c>
      <c r="P251" s="6" t="s">
        <v>3013</v>
      </c>
      <c r="Q251" s="6" t="s">
        <v>3900</v>
      </c>
      <c r="R251" s="1" t="s">
        <v>3498</v>
      </c>
      <c r="S25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1" s="1" t="str">
        <f>IF(Таблица2[[#This Row],[Нас.пункт, микрорайон]]="Искателей","Искателей","")</f>
        <v/>
      </c>
      <c r="U25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59</v>
      </c>
      <c r="X25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1" s="5" t="s">
        <v>2968</v>
      </c>
      <c r="AA251" s="5">
        <v>1</v>
      </c>
      <c r="AB251" s="1" t="s">
        <v>3164</v>
      </c>
      <c r="AC25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1" s="1">
        <v>2</v>
      </c>
      <c r="AF251" s="1">
        <v>202</v>
      </c>
      <c r="AG251" s="1" t="s">
        <v>1352</v>
      </c>
      <c r="AH251" s="7">
        <v>4355044.1399999997</v>
      </c>
      <c r="AI251" s="7">
        <f>Таблица2[[#This Row],[Действующая КС]]/Таблица2[[#This Row],[Площадь помещения]]</f>
        <v>32427.730007446011</v>
      </c>
      <c r="AJ251" s="43">
        <f>VLOOKUP(Таблица2[[#This Row],[Уточнённый кадастровый номер родительского объекта - здания]],Таблица1[[Кадастровый номер здания]:[УПКС]],33,0)</f>
        <v>28230.856800000001</v>
      </c>
      <c r="AK251" s="47">
        <f>ROUND(Таблица2[[#This Row],[УПКС родительского объекта]]*Таблица2[[#This Row],[Площадь помещения]],2)</f>
        <v>3791404.07</v>
      </c>
      <c r="AL251" s="14">
        <f>Таблица2[[#This Row],[Кадастровая стоимость, руб]]/Таблица2[[#This Row],[Действующая КС]]</f>
        <v>0.87057764470786747</v>
      </c>
      <c r="AM251" s="13" t="s">
        <v>3996</v>
      </c>
      <c r="AN251" s="13" t="s">
        <v>3997</v>
      </c>
      <c r="AO251" s="13" t="s">
        <v>3999</v>
      </c>
      <c r="AP251" s="12" t="s">
        <v>3985</v>
      </c>
      <c r="AQ251" s="12" t="s">
        <v>3986</v>
      </c>
      <c r="AR251" s="46" t="s">
        <v>4015</v>
      </c>
    </row>
    <row r="252" spans="1:44" x14ac:dyDescent="0.25">
      <c r="A252" s="1" t="s">
        <v>3499</v>
      </c>
      <c r="B252" s="1" t="s">
        <v>2966</v>
      </c>
      <c r="C252" s="1" t="s">
        <v>1090</v>
      </c>
      <c r="D25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5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2" s="1"/>
      <c r="H25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2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52" s="5" t="s">
        <v>3988</v>
      </c>
      <c r="K252" s="5" t="s">
        <v>3989</v>
      </c>
      <c r="L252" s="5" t="s">
        <v>1005</v>
      </c>
      <c r="M252" s="5">
        <v>205001000000</v>
      </c>
      <c r="N252" s="5" t="s">
        <v>2966</v>
      </c>
      <c r="O252" s="1">
        <v>145.5</v>
      </c>
      <c r="P252" s="6" t="s">
        <v>2986</v>
      </c>
      <c r="Q252" s="6" t="s">
        <v>3900</v>
      </c>
      <c r="R252" s="1" t="s">
        <v>3500</v>
      </c>
      <c r="S25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2" s="1" t="str">
        <f>IF(Таблица2[[#This Row],[Нас.пункт, микрорайон]]="Искателей","Искателей","")</f>
        <v/>
      </c>
      <c r="U25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50Д</v>
      </c>
      <c r="X25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2" s="5" t="s">
        <v>2968</v>
      </c>
      <c r="AA252" s="5">
        <v>1</v>
      </c>
      <c r="AB252" s="1"/>
      <c r="AC25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2" s="1">
        <v>2</v>
      </c>
      <c r="AF252" s="1">
        <v>201</v>
      </c>
      <c r="AG252" s="1" t="s">
        <v>1350</v>
      </c>
      <c r="AH252" s="7">
        <v>608431.53</v>
      </c>
      <c r="AI252" s="7">
        <f>Таблица2[[#This Row],[Действующая КС]]/Таблица2[[#This Row],[Площадь помещения]]</f>
        <v>4181.66</v>
      </c>
      <c r="AJ252" s="43">
        <f>VLOOKUP(Таблица2[[#This Row],[Уточнённый кадастровый номер родительского объекта - здания]],Таблица1[[Кадастровый номер здания]:[УПКС]],33,0)</f>
        <v>6217.9058999999997</v>
      </c>
      <c r="AK252" s="47">
        <f>ROUND(Таблица2[[#This Row],[УПКС родительского объекта]]*Таблица2[[#This Row],[Площадь помещения]],2)</f>
        <v>904705.31</v>
      </c>
      <c r="AL252" s="14">
        <f>Таблица2[[#This Row],[Кадастровая стоимость, руб]]/Таблица2[[#This Row],[Действующая КС]]</f>
        <v>1.4869467892303345</v>
      </c>
      <c r="AM252" s="13" t="s">
        <v>3996</v>
      </c>
      <c r="AN252" s="13" t="s">
        <v>3997</v>
      </c>
      <c r="AO252" s="13" t="s">
        <v>3999</v>
      </c>
      <c r="AP252" s="12" t="s">
        <v>3985</v>
      </c>
      <c r="AQ252" s="12" t="s">
        <v>3986</v>
      </c>
      <c r="AR252" s="46" t="s">
        <v>4015</v>
      </c>
    </row>
    <row r="253" spans="1:44" x14ac:dyDescent="0.25">
      <c r="A253" s="1" t="s">
        <v>3501</v>
      </c>
      <c r="B253" s="1" t="s">
        <v>2966</v>
      </c>
      <c r="C253" s="1" t="s">
        <v>1090</v>
      </c>
      <c r="D25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5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3" s="1"/>
      <c r="H25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3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53" s="5" t="s">
        <v>3988</v>
      </c>
      <c r="K253" s="5" t="s">
        <v>3989</v>
      </c>
      <c r="L253" s="5" t="s">
        <v>1005</v>
      </c>
      <c r="M253" s="5">
        <v>205001000000</v>
      </c>
      <c r="N253" s="5" t="s">
        <v>2966</v>
      </c>
      <c r="O253" s="1">
        <v>143.5</v>
      </c>
      <c r="P253" s="6" t="s">
        <v>2986</v>
      </c>
      <c r="Q253" s="6" t="s">
        <v>3900</v>
      </c>
      <c r="R253" s="1" t="s">
        <v>3502</v>
      </c>
      <c r="S25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3" s="1" t="str">
        <f>IF(Таблица2[[#This Row],[Нас.пункт, микрорайон]]="Искателей","Искателей","")</f>
        <v/>
      </c>
      <c r="U25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50Д</v>
      </c>
      <c r="X25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3" s="5" t="s">
        <v>2968</v>
      </c>
      <c r="AA253" s="5">
        <v>2</v>
      </c>
      <c r="AB253" s="1"/>
      <c r="AC25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3" s="1">
        <v>2</v>
      </c>
      <c r="AF253" s="1">
        <v>201</v>
      </c>
      <c r="AG253" s="1" t="s">
        <v>1350</v>
      </c>
      <c r="AH253" s="7">
        <v>600068.21</v>
      </c>
      <c r="AI253" s="7">
        <f>Таблица2[[#This Row],[Действующая КС]]/Таблица2[[#This Row],[Площадь помещения]]</f>
        <v>4181.66</v>
      </c>
      <c r="AJ253" s="43">
        <f>VLOOKUP(Таблица2[[#This Row],[Уточнённый кадастровый номер родительского объекта - здания]],Таблица1[[Кадастровый номер здания]:[УПКС]],33,0)</f>
        <v>6217.9058999999997</v>
      </c>
      <c r="AK253" s="47">
        <f>ROUND(Таблица2[[#This Row],[УПКС родительского объекта]]*Таблица2[[#This Row],[Площадь помещения]],2)</f>
        <v>892269.5</v>
      </c>
      <c r="AL253" s="14">
        <f>Таблица2[[#This Row],[Кадастровая стоимость, руб]]/Таблица2[[#This Row],[Действующая КС]]</f>
        <v>1.4869467922654993</v>
      </c>
      <c r="AM253" s="13" t="s">
        <v>3996</v>
      </c>
      <c r="AN253" s="13" t="s">
        <v>3997</v>
      </c>
      <c r="AO253" s="13" t="s">
        <v>3999</v>
      </c>
      <c r="AP253" s="12" t="s">
        <v>3985</v>
      </c>
      <c r="AQ253" s="12" t="s">
        <v>3986</v>
      </c>
      <c r="AR253" s="46" t="s">
        <v>4015</v>
      </c>
    </row>
    <row r="254" spans="1:44" x14ac:dyDescent="0.25">
      <c r="A254" s="1" t="s">
        <v>3503</v>
      </c>
      <c r="B254" s="1" t="s">
        <v>2966</v>
      </c>
      <c r="C254" s="1" t="s">
        <v>1009</v>
      </c>
      <c r="D25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5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4" s="1"/>
      <c r="H25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4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254" s="5" t="s">
        <v>3988</v>
      </c>
      <c r="K254" s="5" t="s">
        <v>3989</v>
      </c>
      <c r="L254" s="5" t="s">
        <v>1005</v>
      </c>
      <c r="M254" s="5">
        <v>205001000000</v>
      </c>
      <c r="N254" s="5" t="s">
        <v>2966</v>
      </c>
      <c r="O254" s="1">
        <v>143.4</v>
      </c>
      <c r="P254" s="6">
        <v>1</v>
      </c>
      <c r="Q254" s="6" t="s">
        <v>3900</v>
      </c>
      <c r="R254" s="1" t="s">
        <v>3504</v>
      </c>
      <c r="S25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4" s="1" t="str">
        <f>IF(Таблица2[[#This Row],[Нас.пункт, микрорайон]]="Искателей","Искателей","")</f>
        <v/>
      </c>
      <c r="U25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62</v>
      </c>
      <c r="X25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4" s="5" t="s">
        <v>2968</v>
      </c>
      <c r="AA254" s="5">
        <v>1</v>
      </c>
      <c r="AB254" s="1" t="s">
        <v>3164</v>
      </c>
      <c r="AC25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4" s="1">
        <v>2</v>
      </c>
      <c r="AF254" s="1">
        <v>202</v>
      </c>
      <c r="AG254" s="1" t="s">
        <v>1352</v>
      </c>
      <c r="AH254" s="7">
        <v>1980807.81</v>
      </c>
      <c r="AI254" s="7">
        <f>Таблица2[[#This Row],[Действующая КС]]/Таблица2[[#This Row],[Площадь помещения]]</f>
        <v>13813.164644351464</v>
      </c>
      <c r="AJ254" s="43">
        <f>VLOOKUP(Таблица2[[#This Row],[Уточнённый кадастровый номер родительского объекта - здания]],Таблица1[[Кадастровый номер здания]:[УПКС]],33,0)</f>
        <v>25666.5605</v>
      </c>
      <c r="AK254" s="47">
        <f>ROUND(Таблица2[[#This Row],[УПКС родительского объекта]]*Таблица2[[#This Row],[Площадь помещения]],2)</f>
        <v>3680584.78</v>
      </c>
      <c r="AL254" s="14">
        <f>Таблица2[[#This Row],[Кадастровая стоимость, руб]]/Таблица2[[#This Row],[Действующая КС]]</f>
        <v>1.858123115942278</v>
      </c>
      <c r="AM254" s="13" t="s">
        <v>3996</v>
      </c>
      <c r="AN254" s="13" t="s">
        <v>3997</v>
      </c>
      <c r="AO254" s="13" t="s">
        <v>3999</v>
      </c>
      <c r="AP254" s="12" t="s">
        <v>3985</v>
      </c>
      <c r="AQ254" s="12" t="s">
        <v>3986</v>
      </c>
      <c r="AR254" s="46" t="s">
        <v>4015</v>
      </c>
    </row>
    <row r="255" spans="1:44" x14ac:dyDescent="0.25">
      <c r="A255" s="1" t="s">
        <v>3505</v>
      </c>
      <c r="B255" s="1" t="s">
        <v>2966</v>
      </c>
      <c r="C255" s="1" t="s">
        <v>661</v>
      </c>
      <c r="D25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5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5" s="1"/>
      <c r="H25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5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255" s="5" t="s">
        <v>3988</v>
      </c>
      <c r="K255" s="5" t="s">
        <v>3989</v>
      </c>
      <c r="L255" s="5" t="s">
        <v>1005</v>
      </c>
      <c r="M255" s="5">
        <v>205001000000</v>
      </c>
      <c r="N255" s="5" t="s">
        <v>2966</v>
      </c>
      <c r="O255" s="1">
        <v>60.1</v>
      </c>
      <c r="P255" s="6">
        <v>1</v>
      </c>
      <c r="Q255" s="6" t="s">
        <v>3900</v>
      </c>
      <c r="R255" s="1" t="s">
        <v>3506</v>
      </c>
      <c r="S25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5" s="1" t="str">
        <f>IF(Таблица2[[#This Row],[Нас.пункт, микрорайон]]="Искателей","Искателей","")</f>
        <v/>
      </c>
      <c r="U25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64</v>
      </c>
      <c r="X25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5" s="5" t="s">
        <v>2968</v>
      </c>
      <c r="AA255" s="5">
        <v>1</v>
      </c>
      <c r="AB255" s="1" t="s">
        <v>3164</v>
      </c>
      <c r="AC25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5" s="1">
        <v>2</v>
      </c>
      <c r="AF255" s="1">
        <v>202</v>
      </c>
      <c r="AG255" s="1" t="s">
        <v>1352</v>
      </c>
      <c r="AH255" s="7">
        <v>437994.15</v>
      </c>
      <c r="AI255" s="7">
        <f>Таблица2[[#This Row],[Действующая КС]]/Таблица2[[#This Row],[Площадь помещения]]</f>
        <v>7287.756239600666</v>
      </c>
      <c r="AJ255" s="43">
        <f>VLOOKUP(Таблица2[[#This Row],[Уточнённый кадастровый номер родительского объекта - здания]],Таблица1[[Кадастровый номер здания]:[УПКС]],33,0)</f>
        <v>13385.887699999999</v>
      </c>
      <c r="AK255" s="47">
        <f>ROUND(Таблица2[[#This Row],[УПКС родительского объекта]]*Таблица2[[#This Row],[Площадь помещения]],2)</f>
        <v>804491.85</v>
      </c>
      <c r="AL255" s="14">
        <f>Таблица2[[#This Row],[Кадастровая стоимость, руб]]/Таблица2[[#This Row],[Действующая КС]]</f>
        <v>1.8367639156824354</v>
      </c>
      <c r="AM255" s="13" t="s">
        <v>3996</v>
      </c>
      <c r="AN255" s="13" t="s">
        <v>3997</v>
      </c>
      <c r="AO255" s="13" t="s">
        <v>3999</v>
      </c>
      <c r="AP255" s="12" t="s">
        <v>3985</v>
      </c>
      <c r="AQ255" s="12" t="s">
        <v>3986</v>
      </c>
      <c r="AR255" s="46" t="s">
        <v>4015</v>
      </c>
    </row>
    <row r="256" spans="1:44" x14ac:dyDescent="0.25">
      <c r="A256" s="1" t="s">
        <v>3507</v>
      </c>
      <c r="B256" s="1" t="s">
        <v>2966</v>
      </c>
      <c r="C256" s="1" t="s">
        <v>505</v>
      </c>
      <c r="D25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83:00:050025</v>
      </c>
      <c r="E25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6" s="1"/>
      <c r="H25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6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256" s="5" t="s">
        <v>3988</v>
      </c>
      <c r="K256" s="5" t="s">
        <v>3989</v>
      </c>
      <c r="L256" s="5" t="s">
        <v>1005</v>
      </c>
      <c r="M256" s="5">
        <v>205001000000</v>
      </c>
      <c r="N256" s="5" t="s">
        <v>2966</v>
      </c>
      <c r="O256" s="1">
        <v>36.5</v>
      </c>
      <c r="P256" s="6">
        <v>1</v>
      </c>
      <c r="Q256" s="6" t="s">
        <v>3900</v>
      </c>
      <c r="R256" s="1" t="s">
        <v>3508</v>
      </c>
      <c r="S25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6" s="1" t="str">
        <f>IF(Таблица2[[#This Row],[Нас.пункт, микрорайон]]="Искателей","Искателей","")</f>
        <v/>
      </c>
      <c r="U25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72</v>
      </c>
      <c r="X25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6" s="5" t="s">
        <v>2968</v>
      </c>
      <c r="AA256" s="5">
        <v>1</v>
      </c>
      <c r="AB256" s="1" t="s">
        <v>3164</v>
      </c>
      <c r="AC25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6" s="1">
        <v>2</v>
      </c>
      <c r="AF256" s="1">
        <v>202</v>
      </c>
      <c r="AG256" s="1" t="s">
        <v>1352</v>
      </c>
      <c r="AH256" s="7">
        <v>305750.69</v>
      </c>
      <c r="AI256" s="7">
        <f>Таблица2[[#This Row],[Действующая КС]]/Таблица2[[#This Row],[Площадь помещения]]</f>
        <v>8376.731232876713</v>
      </c>
      <c r="AJ256" s="43">
        <f>VLOOKUP(Таблица2[[#This Row],[Уточнённый кадастровый номер родительского объекта - здания]],Таблица1[[Кадастровый номер здания]:[УПКС]],33,0)</f>
        <v>12844.0638</v>
      </c>
      <c r="AK256" s="47">
        <f>ROUND(Таблица2[[#This Row],[УПКС родительского объекта]]*Таблица2[[#This Row],[Площадь помещения]],2)</f>
        <v>468808.33</v>
      </c>
      <c r="AL256" s="14">
        <f>Таблица2[[#This Row],[Кадастровая стоимость, руб]]/Таблица2[[#This Row],[Действующая КС]]</f>
        <v>1.5333026067741662</v>
      </c>
      <c r="AM256" s="13" t="s">
        <v>3996</v>
      </c>
      <c r="AN256" s="13" t="s">
        <v>3997</v>
      </c>
      <c r="AO256" s="13" t="s">
        <v>3999</v>
      </c>
      <c r="AP256" s="12" t="s">
        <v>3985</v>
      </c>
      <c r="AQ256" s="12" t="s">
        <v>3986</v>
      </c>
      <c r="AR256" s="46" t="s">
        <v>4015</v>
      </c>
    </row>
    <row r="257" spans="1:44" x14ac:dyDescent="0.25">
      <c r="A257" s="1" t="s">
        <v>3509</v>
      </c>
      <c r="B257" s="1" t="s">
        <v>2966</v>
      </c>
      <c r="C257" s="1" t="s">
        <v>550</v>
      </c>
      <c r="D25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5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7" s="1"/>
      <c r="H25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7" s="5">
        <f>VLOOKUP(Таблица2[[#This Row],[Уточнённый кадастровый номер родительского объекта - здания]],Таблица1[[Кадастровый номер здания]:[№ корп]],14,0)</f>
        <v>1953</v>
      </c>
      <c r="J257" s="5" t="s">
        <v>3988</v>
      </c>
      <c r="K257" s="5" t="s">
        <v>3989</v>
      </c>
      <c r="L257" s="5" t="s">
        <v>1005</v>
      </c>
      <c r="M257" s="5">
        <v>205001000000</v>
      </c>
      <c r="N257" s="5" t="s">
        <v>2966</v>
      </c>
      <c r="O257" s="1">
        <v>43.8</v>
      </c>
      <c r="P257" s="6">
        <v>1</v>
      </c>
      <c r="Q257" s="6" t="s">
        <v>3900</v>
      </c>
      <c r="R257" s="1" t="s">
        <v>3510</v>
      </c>
      <c r="S25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7" s="1" t="str">
        <f>IF(Таблица2[[#This Row],[Нас.пункт, микрорайон]]="Искателей","Искателей","")</f>
        <v/>
      </c>
      <c r="U25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87А</v>
      </c>
      <c r="X25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7" s="5" t="s">
        <v>2968</v>
      </c>
      <c r="AA257" s="5">
        <v>1</v>
      </c>
      <c r="AB257" s="1" t="s">
        <v>3164</v>
      </c>
      <c r="AC25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7" s="1">
        <v>2</v>
      </c>
      <c r="AF257" s="1">
        <v>202</v>
      </c>
      <c r="AG257" s="1" t="s">
        <v>1352</v>
      </c>
      <c r="AH257" s="7">
        <v>366900.83</v>
      </c>
      <c r="AI257" s="7">
        <f>Таблица2[[#This Row],[Действующая КС]]/Таблица2[[#This Row],[Площадь помещения]]</f>
        <v>8376.7312785388131</v>
      </c>
      <c r="AJ257" s="43">
        <f>VLOOKUP(Таблица2[[#This Row],[Уточнённый кадастровый номер родительского объекта - здания]],Таблица1[[Кадастровый номер здания]:[УПКС]],33,0)</f>
        <v>13930.036599999999</v>
      </c>
      <c r="AK257" s="47">
        <f>ROUND(Таблица2[[#This Row],[УПКС родительского объекта]]*Таблица2[[#This Row],[Площадь помещения]],2)</f>
        <v>610135.6</v>
      </c>
      <c r="AL257" s="14">
        <f>Таблица2[[#This Row],[Кадастровая стоимость, руб]]/Таблица2[[#This Row],[Действующая КС]]</f>
        <v>1.6629441803116116</v>
      </c>
      <c r="AM257" s="13" t="s">
        <v>3996</v>
      </c>
      <c r="AN257" s="13" t="s">
        <v>3997</v>
      </c>
      <c r="AO257" s="13" t="s">
        <v>3999</v>
      </c>
      <c r="AP257" s="12" t="s">
        <v>3985</v>
      </c>
      <c r="AQ257" s="12" t="s">
        <v>3986</v>
      </c>
      <c r="AR257" s="46" t="s">
        <v>4015</v>
      </c>
    </row>
    <row r="258" spans="1:44" x14ac:dyDescent="0.25">
      <c r="A258" s="1" t="s">
        <v>3511</v>
      </c>
      <c r="B258" s="1" t="s">
        <v>2966</v>
      </c>
      <c r="C258" s="1" t="s">
        <v>991</v>
      </c>
      <c r="D25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5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8" s="1"/>
      <c r="H25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8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258" s="5" t="s">
        <v>3988</v>
      </c>
      <c r="K258" s="5" t="s">
        <v>3989</v>
      </c>
      <c r="L258" s="5" t="s">
        <v>1005</v>
      </c>
      <c r="M258" s="5">
        <v>205001000000</v>
      </c>
      <c r="N258" s="5" t="s">
        <v>2966</v>
      </c>
      <c r="O258" s="1">
        <v>134.19999999999999</v>
      </c>
      <c r="P258" s="6" t="s">
        <v>3013</v>
      </c>
      <c r="Q258" s="6" t="s">
        <v>3900</v>
      </c>
      <c r="R258" s="1" t="s">
        <v>3512</v>
      </c>
      <c r="S25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8" s="1" t="str">
        <f>IF(Таблица2[[#This Row],[Нас.пункт, микрорайон]]="Искателей","Искателей","")</f>
        <v/>
      </c>
      <c r="U25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73</v>
      </c>
      <c r="X25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8" s="5" t="s">
        <v>2968</v>
      </c>
      <c r="AA258" s="5">
        <v>1</v>
      </c>
      <c r="AB258" s="1" t="s">
        <v>3164</v>
      </c>
      <c r="AC25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8" s="1">
        <v>2</v>
      </c>
      <c r="AF258" s="1">
        <v>202</v>
      </c>
      <c r="AG258" s="1" t="s">
        <v>1352</v>
      </c>
      <c r="AH258" s="7">
        <v>1531339.44</v>
      </c>
      <c r="AI258" s="7">
        <f>Таблица2[[#This Row],[Действующая КС]]/Таблица2[[#This Row],[Площадь помещения]]</f>
        <v>11410.875111773474</v>
      </c>
      <c r="AJ258" s="43">
        <f>VLOOKUP(Таблица2[[#This Row],[Уточнённый кадастровый номер родительского объекта - здания]],Таблица1[[Кадастровый номер здания]:[УПКС]],33,0)</f>
        <v>25173.242699999999</v>
      </c>
      <c r="AK258" s="47">
        <f>ROUND(Таблица2[[#This Row],[УПКС родительского объекта]]*Таблица2[[#This Row],[Площадь помещения]],2)</f>
        <v>3378249.17</v>
      </c>
      <c r="AL258" s="14">
        <f>Таблица2[[#This Row],[Кадастровая стоимость, руб]]/Таблица2[[#This Row],[Действующая КС]]</f>
        <v>2.2060746832198093</v>
      </c>
      <c r="AM258" s="13" t="s">
        <v>3996</v>
      </c>
      <c r="AN258" s="13" t="s">
        <v>3997</v>
      </c>
      <c r="AO258" s="13" t="s">
        <v>3999</v>
      </c>
      <c r="AP258" s="12" t="s">
        <v>3985</v>
      </c>
      <c r="AQ258" s="12" t="s">
        <v>3986</v>
      </c>
      <c r="AR258" s="46" t="s">
        <v>4015</v>
      </c>
    </row>
    <row r="259" spans="1:44" x14ac:dyDescent="0.25">
      <c r="A259" s="1" t="s">
        <v>3513</v>
      </c>
      <c r="B259" s="1" t="s">
        <v>2966</v>
      </c>
      <c r="C259" s="1" t="s">
        <v>532</v>
      </c>
      <c r="D25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5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5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59" s="1"/>
      <c r="H25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59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259" s="5" t="s">
        <v>3988</v>
      </c>
      <c r="K259" s="5" t="s">
        <v>3989</v>
      </c>
      <c r="L259" s="5" t="s">
        <v>1005</v>
      </c>
      <c r="M259" s="5">
        <v>205001000000</v>
      </c>
      <c r="N259" s="5" t="s">
        <v>2966</v>
      </c>
      <c r="O259" s="1">
        <v>39.9</v>
      </c>
      <c r="P259" s="6">
        <v>1</v>
      </c>
      <c r="Q259" s="6" t="s">
        <v>3900</v>
      </c>
      <c r="R259" s="1" t="s">
        <v>3514</v>
      </c>
      <c r="S25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59" s="1" t="str">
        <f>IF(Таблица2[[#This Row],[Нас.пункт, микрорайон]]="Искателей","Искателей","")</f>
        <v/>
      </c>
      <c r="U25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5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5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89А</v>
      </c>
      <c r="X25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5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59" s="5" t="s">
        <v>2968</v>
      </c>
      <c r="AA259" s="5">
        <v>1</v>
      </c>
      <c r="AB259" s="1" t="s">
        <v>3164</v>
      </c>
      <c r="AC25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5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59" s="1">
        <v>2</v>
      </c>
      <c r="AF259" s="1">
        <v>202</v>
      </c>
      <c r="AG259" s="1" t="s">
        <v>1352</v>
      </c>
      <c r="AH259" s="7">
        <v>334231.58</v>
      </c>
      <c r="AI259" s="7">
        <f>Таблица2[[#This Row],[Действующая КС]]/Таблица2[[#This Row],[Площадь помещения]]</f>
        <v>8376.7313283208023</v>
      </c>
      <c r="AJ259" s="43">
        <f>VLOOKUP(Таблица2[[#This Row],[Уточнённый кадастровый номер родительского объекта - здания]],Таблица1[[Кадастровый номер здания]:[УПКС]],33,0)</f>
        <v>14040.2775</v>
      </c>
      <c r="AK259" s="47">
        <f>ROUND(Таблица2[[#This Row],[УПКС родительского объекта]]*Таблица2[[#This Row],[Площадь помещения]],2)</f>
        <v>560207.06999999995</v>
      </c>
      <c r="AL259" s="14">
        <f>Таблица2[[#This Row],[Кадастровая стоимость, руб]]/Таблица2[[#This Row],[Действующая КС]]</f>
        <v>1.6761045440409907</v>
      </c>
      <c r="AM259" s="13" t="s">
        <v>3996</v>
      </c>
      <c r="AN259" s="13" t="s">
        <v>3997</v>
      </c>
      <c r="AO259" s="13" t="s">
        <v>3999</v>
      </c>
      <c r="AP259" s="12" t="s">
        <v>3985</v>
      </c>
      <c r="AQ259" s="12" t="s">
        <v>3986</v>
      </c>
      <c r="AR259" s="46" t="s">
        <v>4015</v>
      </c>
    </row>
    <row r="260" spans="1:44" x14ac:dyDescent="0.25">
      <c r="A260" s="1" t="s">
        <v>3105</v>
      </c>
      <c r="B260" s="1" t="s">
        <v>2999</v>
      </c>
      <c r="C260" s="1" t="s">
        <v>75</v>
      </c>
      <c r="D26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6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0" s="1"/>
      <c r="H26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0" s="5">
        <f>VLOOKUP(Таблица2[[#This Row],[Уточнённый кадастровый номер родительского объекта - здания]],Таблица1[[Кадастровый номер здания]:[№ корп]],14,0)</f>
        <v>1941</v>
      </c>
      <c r="J260" s="5" t="s">
        <v>3988</v>
      </c>
      <c r="K260" s="5" t="s">
        <v>3989</v>
      </c>
      <c r="L260" s="5" t="s">
        <v>1005</v>
      </c>
      <c r="M260" s="5">
        <v>205001000000</v>
      </c>
      <c r="N260" s="5" t="s">
        <v>2966</v>
      </c>
      <c r="O260" s="1">
        <v>30.4</v>
      </c>
      <c r="P260" s="6">
        <v>1</v>
      </c>
      <c r="Q260" s="6" t="s">
        <v>3900</v>
      </c>
      <c r="R260" s="1" t="s">
        <v>3106</v>
      </c>
      <c r="S26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0" s="1" t="str">
        <f>IF(Таблица2[[#This Row],[Нас.пункт, микрорайон]]="Искателей","Искателей","")</f>
        <v/>
      </c>
      <c r="U26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109</v>
      </c>
      <c r="X26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0" s="5" t="s">
        <v>2968</v>
      </c>
      <c r="AA260" s="5">
        <v>1</v>
      </c>
      <c r="AB260" s="1"/>
      <c r="AC26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0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60" s="1">
        <v>2</v>
      </c>
      <c r="AF260" s="1">
        <v>201</v>
      </c>
      <c r="AG260" s="1" t="s">
        <v>1350</v>
      </c>
      <c r="AH260" s="7">
        <v>1438877.3</v>
      </c>
      <c r="AI260" s="7">
        <f>Таблица2[[#This Row],[Действующая КС]]/Таблица2[[#This Row],[Площадь помещения]]</f>
        <v>47331.490131578954</v>
      </c>
      <c r="AJ260" s="43">
        <f>VLOOKUP(Таблица2[[#This Row],[Уточнённый кадастровый номер родительского объекта - здания]],Таблица1[[Кадастровый номер здания]:[УПКС]],33,0)</f>
        <v>11796.174199999999</v>
      </c>
      <c r="AK260" s="47">
        <f>ROUND(Таблица2[[#This Row],[УПКС родительского объекта]]*Таблица2[[#This Row],[Площадь помещения]],2)</f>
        <v>358603.7</v>
      </c>
      <c r="AL260" s="14">
        <f>Таблица2[[#This Row],[Кадастровая стоимость, руб]]/Таблица2[[#This Row],[Действующая КС]]</f>
        <v>0.24922465591749901</v>
      </c>
      <c r="AM260" s="13" t="s">
        <v>3996</v>
      </c>
      <c r="AN260" s="13" t="s">
        <v>3997</v>
      </c>
      <c r="AO260" s="13" t="s">
        <v>3999</v>
      </c>
      <c r="AP260" s="12" t="s">
        <v>3985</v>
      </c>
      <c r="AQ260" s="12" t="s">
        <v>3986</v>
      </c>
      <c r="AR260" s="46" t="s">
        <v>4015</v>
      </c>
    </row>
    <row r="261" spans="1:44" x14ac:dyDescent="0.25">
      <c r="A261" s="1" t="s">
        <v>3107</v>
      </c>
      <c r="B261" s="1" t="s">
        <v>3002</v>
      </c>
      <c r="C261" s="1" t="s">
        <v>75</v>
      </c>
      <c r="D26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6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1" s="1"/>
      <c r="H26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1" s="5">
        <f>VLOOKUP(Таблица2[[#This Row],[Уточнённый кадастровый номер родительского объекта - здания]],Таблица1[[Кадастровый номер здания]:[№ корп]],14,0)</f>
        <v>1941</v>
      </c>
      <c r="J261" s="5" t="s">
        <v>3988</v>
      </c>
      <c r="K261" s="5" t="s">
        <v>3989</v>
      </c>
      <c r="L261" s="5" t="s">
        <v>1005</v>
      </c>
      <c r="M261" s="5">
        <v>205001000000</v>
      </c>
      <c r="N261" s="5" t="s">
        <v>2966</v>
      </c>
      <c r="O261" s="1">
        <v>40.200000000000003</v>
      </c>
      <c r="P261" s="6">
        <v>1</v>
      </c>
      <c r="Q261" s="6" t="s">
        <v>3900</v>
      </c>
      <c r="R261" s="1" t="s">
        <v>3108</v>
      </c>
      <c r="S26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1" s="1" t="str">
        <f>IF(Таблица2[[#This Row],[Нас.пункт, микрорайон]]="Искателей","Искателей","")</f>
        <v/>
      </c>
      <c r="U26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109</v>
      </c>
      <c r="X26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1" s="5" t="s">
        <v>2968</v>
      </c>
      <c r="AA261" s="5">
        <v>2</v>
      </c>
      <c r="AB261" s="1"/>
      <c r="AC26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1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61" s="1">
        <v>2</v>
      </c>
      <c r="AF261" s="1">
        <v>201</v>
      </c>
      <c r="AG261" s="1" t="s">
        <v>1350</v>
      </c>
      <c r="AH261" s="7">
        <v>1789113.46</v>
      </c>
      <c r="AI261" s="7">
        <f>Таблица2[[#This Row],[Действующая КС]]/Таблица2[[#This Row],[Площадь помещения]]</f>
        <v>44505.309950248753</v>
      </c>
      <c r="AJ261" s="43">
        <f>VLOOKUP(Таблица2[[#This Row],[Уточнённый кадастровый номер родительского объекта - здания]],Таблица1[[Кадастровый номер здания]:[УПКС]],33,0)</f>
        <v>11796.174199999999</v>
      </c>
      <c r="AK261" s="47">
        <f>ROUND(Таблица2[[#This Row],[УПКС родительского объекта]]*Таблица2[[#This Row],[Площадь помещения]],2)</f>
        <v>474206.2</v>
      </c>
      <c r="AL261" s="14">
        <f>Таблица2[[#This Row],[Кадастровая стоимость, руб]]/Таблица2[[#This Row],[Действующая КС]]</f>
        <v>0.26505093757441189</v>
      </c>
      <c r="AM261" s="13" t="s">
        <v>3996</v>
      </c>
      <c r="AN261" s="13" t="s">
        <v>3997</v>
      </c>
      <c r="AO261" s="13" t="s">
        <v>3999</v>
      </c>
      <c r="AP261" s="12" t="s">
        <v>3985</v>
      </c>
      <c r="AQ261" s="12" t="s">
        <v>3986</v>
      </c>
      <c r="AR261" s="46" t="s">
        <v>4015</v>
      </c>
    </row>
    <row r="262" spans="1:44" x14ac:dyDescent="0.25">
      <c r="A262" s="1" t="s">
        <v>3515</v>
      </c>
      <c r="B262" s="1" t="s">
        <v>2966</v>
      </c>
      <c r="C262" s="1" t="s">
        <v>717</v>
      </c>
      <c r="D26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6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2" s="1"/>
      <c r="H26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2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262" s="5" t="s">
        <v>3988</v>
      </c>
      <c r="K262" s="5" t="s">
        <v>3989</v>
      </c>
      <c r="L262" s="5" t="s">
        <v>1005</v>
      </c>
      <c r="M262" s="5">
        <v>205001000000</v>
      </c>
      <c r="N262" s="5" t="s">
        <v>2966</v>
      </c>
      <c r="O262" s="1">
        <v>67.099999999999994</v>
      </c>
      <c r="P262" s="6">
        <v>1</v>
      </c>
      <c r="Q262" s="6" t="s">
        <v>3900</v>
      </c>
      <c r="R262" s="1" t="s">
        <v>3516</v>
      </c>
      <c r="S26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2" s="1" t="str">
        <f>IF(Таблица2[[#This Row],[Нас.пункт, микрорайон]]="Искателей","Искателей","")</f>
        <v/>
      </c>
      <c r="U26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85А</v>
      </c>
      <c r="X26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2" s="5" t="s">
        <v>2968</v>
      </c>
      <c r="AA262" s="5">
        <v>1</v>
      </c>
      <c r="AB262" s="1" t="s">
        <v>3164</v>
      </c>
      <c r="AC26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62" s="1">
        <v>2</v>
      </c>
      <c r="AF262" s="1">
        <v>202</v>
      </c>
      <c r="AG262" s="1" t="s">
        <v>1352</v>
      </c>
      <c r="AH262" s="7">
        <v>489106.18</v>
      </c>
      <c r="AI262" s="7">
        <f>Таблица2[[#This Row],[Действующая КС]]/Таблица2[[#This Row],[Площадь помещения]]</f>
        <v>7289.2128166915054</v>
      </c>
      <c r="AJ262" s="43">
        <f>VLOOKUP(Таблица2[[#This Row],[Уточнённый кадастровый номер родительского объекта - здания]],Таблица1[[Кадастровый номер здания]:[УПКС]],33,0)</f>
        <v>13116.9</v>
      </c>
      <c r="AK262" s="47">
        <f>ROUND(Таблица2[[#This Row],[УПКС родительского объекта]]*Таблица2[[#This Row],[Площадь помещения]],2)</f>
        <v>880143.99</v>
      </c>
      <c r="AL262" s="14">
        <f>Таблица2[[#This Row],[Кадастровая стоимость, руб]]/Таблица2[[#This Row],[Действующая КС]]</f>
        <v>1.7994947232112259</v>
      </c>
      <c r="AM262" s="13" t="s">
        <v>3996</v>
      </c>
      <c r="AN262" s="13" t="s">
        <v>3997</v>
      </c>
      <c r="AO262" s="13" t="s">
        <v>3999</v>
      </c>
      <c r="AP262" s="12" t="s">
        <v>3985</v>
      </c>
      <c r="AQ262" s="12" t="s">
        <v>3986</v>
      </c>
      <c r="AR262" s="46" t="s">
        <v>4015</v>
      </c>
    </row>
    <row r="263" spans="1:44" x14ac:dyDescent="0.25">
      <c r="A263" s="1" t="s">
        <v>3517</v>
      </c>
      <c r="B263" s="1" t="s">
        <v>2966</v>
      </c>
      <c r="C263" s="1" t="s">
        <v>656</v>
      </c>
      <c r="D26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6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3" s="1"/>
      <c r="H26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3" s="5">
        <f>VLOOKUP(Таблица2[[#This Row],[Уточнённый кадастровый номер родительского объекта - здания]],Таблица1[[Кадастровый номер здания]:[№ корп]],14,0)</f>
        <v>1969</v>
      </c>
      <c r="J263" s="5" t="s">
        <v>3988</v>
      </c>
      <c r="K263" s="5" t="s">
        <v>3989</v>
      </c>
      <c r="L263" s="5" t="s">
        <v>1005</v>
      </c>
      <c r="M263" s="5">
        <v>205001000000</v>
      </c>
      <c r="N263" s="5" t="s">
        <v>2966</v>
      </c>
      <c r="O263" s="1">
        <v>59.4</v>
      </c>
      <c r="P263" s="6">
        <v>1</v>
      </c>
      <c r="Q263" s="6" t="s">
        <v>3900</v>
      </c>
      <c r="R263" s="1" t="s">
        <v>3518</v>
      </c>
      <c r="S26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3" s="1" t="str">
        <f>IF(Таблица2[[#This Row],[Нас.пункт, микрорайон]]="Искателей","Искателей","")</f>
        <v/>
      </c>
      <c r="U26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69</v>
      </c>
      <c r="X26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3" s="5" t="s">
        <v>2968</v>
      </c>
      <c r="AA263" s="5">
        <v>1</v>
      </c>
      <c r="AB263" s="1" t="s">
        <v>3164</v>
      </c>
      <c r="AC26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63" s="1">
        <v>2</v>
      </c>
      <c r="AF263" s="1">
        <v>202</v>
      </c>
      <c r="AG263" s="1" t="s">
        <v>1352</v>
      </c>
      <c r="AH263" s="7">
        <v>432892.72</v>
      </c>
      <c r="AI263" s="7">
        <f>Таблица2[[#This Row],[Действующая КС]]/Таблица2[[#This Row],[Площадь помещения]]</f>
        <v>7287.7562289562284</v>
      </c>
      <c r="AJ263" s="43">
        <f>VLOOKUP(Таблица2[[#This Row],[Уточнённый кадастровый номер родительского объекта - здания]],Таблица1[[Кадастровый номер здания]:[УПКС]],33,0)</f>
        <v>15849.9115</v>
      </c>
      <c r="AK263" s="47">
        <f>ROUND(Таблица2[[#This Row],[УПКС родительского объекта]]*Таблица2[[#This Row],[Площадь помещения]],2)</f>
        <v>941484.74</v>
      </c>
      <c r="AL263" s="14">
        <f>Таблица2[[#This Row],[Кадастровая стоимость, руб]]/Таблица2[[#This Row],[Действующая КС]]</f>
        <v>2.1748684985970659</v>
      </c>
      <c r="AM263" s="13" t="s">
        <v>3996</v>
      </c>
      <c r="AN263" s="13" t="s">
        <v>3997</v>
      </c>
      <c r="AO263" s="13" t="s">
        <v>3999</v>
      </c>
      <c r="AP263" s="12" t="s">
        <v>3985</v>
      </c>
      <c r="AQ263" s="12" t="s">
        <v>3986</v>
      </c>
      <c r="AR263" s="46" t="s">
        <v>4015</v>
      </c>
    </row>
    <row r="264" spans="1:44" x14ac:dyDescent="0.25">
      <c r="A264" s="1" t="s">
        <v>3519</v>
      </c>
      <c r="B264" s="1" t="s">
        <v>2966</v>
      </c>
      <c r="C264" s="1" t="s">
        <v>818</v>
      </c>
      <c r="D26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6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4" s="1"/>
      <c r="H26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4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264" s="5" t="s">
        <v>3988</v>
      </c>
      <c r="K264" s="5" t="s">
        <v>3989</v>
      </c>
      <c r="L264" s="5" t="s">
        <v>1005</v>
      </c>
      <c r="M264" s="5">
        <v>205001000000</v>
      </c>
      <c r="N264" s="5" t="s">
        <v>2966</v>
      </c>
      <c r="O264" s="1">
        <v>40.5</v>
      </c>
      <c r="P264" s="6">
        <v>1</v>
      </c>
      <c r="Q264" s="6" t="s">
        <v>3900</v>
      </c>
      <c r="R264" s="1" t="s">
        <v>3520</v>
      </c>
      <c r="S26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4" s="1" t="str">
        <f>IF(Таблица2[[#This Row],[Нас.пункт, микрорайон]]="Искателей","Искателей","")</f>
        <v/>
      </c>
      <c r="U26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79</v>
      </c>
      <c r="X26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4" s="5" t="s">
        <v>2968</v>
      </c>
      <c r="AA264" s="5">
        <v>1</v>
      </c>
      <c r="AB264" s="1"/>
      <c r="AC26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64" s="1">
        <v>2</v>
      </c>
      <c r="AF264" s="1">
        <v>201</v>
      </c>
      <c r="AG264" s="1" t="s">
        <v>1350</v>
      </c>
      <c r="AH264" s="7">
        <v>295213.12</v>
      </c>
      <c r="AI264" s="7">
        <f>Таблица2[[#This Row],[Действующая КС]]/Таблица2[[#This Row],[Площадь помещения]]</f>
        <v>7289.2128395061727</v>
      </c>
      <c r="AJ264" s="43">
        <f>VLOOKUP(Таблица2[[#This Row],[Уточнённый кадастровый номер родительского объекта - здания]],Таблица1[[Кадастровый номер здания]:[УПКС]],33,0)</f>
        <v>13273.936400000001</v>
      </c>
      <c r="AK264" s="47">
        <f>ROUND(Таблица2[[#This Row],[УПКС родительского объекта]]*Таблица2[[#This Row],[Площадь помещения]],2)</f>
        <v>537594.42000000004</v>
      </c>
      <c r="AL264" s="14">
        <f>Таблица2[[#This Row],[Кадастровая стоимость, руб]]/Таблица2[[#This Row],[Действующая КС]]</f>
        <v>1.8210383739042495</v>
      </c>
      <c r="AM264" s="13" t="s">
        <v>3996</v>
      </c>
      <c r="AN264" s="13" t="s">
        <v>3997</v>
      </c>
      <c r="AO264" s="13" t="s">
        <v>3999</v>
      </c>
      <c r="AP264" s="12" t="s">
        <v>3985</v>
      </c>
      <c r="AQ264" s="12" t="s">
        <v>3986</v>
      </c>
      <c r="AR264" s="46" t="s">
        <v>4015</v>
      </c>
    </row>
    <row r="265" spans="1:44" x14ac:dyDescent="0.25">
      <c r="A265" s="1" t="s">
        <v>3521</v>
      </c>
      <c r="B265" s="1" t="s">
        <v>2966</v>
      </c>
      <c r="C265" s="1" t="s">
        <v>818</v>
      </c>
      <c r="D26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6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5" s="1"/>
      <c r="H26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5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265" s="5" t="s">
        <v>3988</v>
      </c>
      <c r="K265" s="5" t="s">
        <v>3989</v>
      </c>
      <c r="L265" s="5" t="s">
        <v>1005</v>
      </c>
      <c r="M265" s="5">
        <v>205001000000</v>
      </c>
      <c r="N265" s="5" t="s">
        <v>2966</v>
      </c>
      <c r="O265" s="1">
        <v>41</v>
      </c>
      <c r="P265" s="6">
        <v>1</v>
      </c>
      <c r="Q265" s="6" t="s">
        <v>3900</v>
      </c>
      <c r="R265" s="1" t="s">
        <v>3522</v>
      </c>
      <c r="S26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5" s="1" t="str">
        <f>IF(Таблица2[[#This Row],[Нас.пункт, микрорайон]]="Искателей","Искателей","")</f>
        <v/>
      </c>
      <c r="U26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79</v>
      </c>
      <c r="X26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5" s="5" t="s">
        <v>2968</v>
      </c>
      <c r="AA265" s="5">
        <v>2</v>
      </c>
      <c r="AB265" s="1"/>
      <c r="AC26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65" s="1">
        <v>2</v>
      </c>
      <c r="AF265" s="1">
        <v>201</v>
      </c>
      <c r="AG265" s="1" t="s">
        <v>1350</v>
      </c>
      <c r="AH265" s="7">
        <v>298857.71999999997</v>
      </c>
      <c r="AI265" s="7">
        <f>Таблица2[[#This Row],[Действующая КС]]/Таблица2[[#This Row],[Площадь помещения]]</f>
        <v>7289.2126829268282</v>
      </c>
      <c r="AJ265" s="43">
        <f>VLOOKUP(Таблица2[[#This Row],[Уточнённый кадастровый номер родительского объекта - здания]],Таблица1[[Кадастровый номер здания]:[УПКС]],33,0)</f>
        <v>13273.936400000001</v>
      </c>
      <c r="AK265" s="47">
        <f>ROUND(Таблица2[[#This Row],[УПКС родительского объекта]]*Таблица2[[#This Row],[Площадь помещения]],2)</f>
        <v>544231.39</v>
      </c>
      <c r="AL265" s="14">
        <f>Таблица2[[#This Row],[Кадастровая стоимость, руб]]/Таблица2[[#This Row],[Действующая КС]]</f>
        <v>1.8210384192183493</v>
      </c>
      <c r="AM265" s="13" t="s">
        <v>3996</v>
      </c>
      <c r="AN265" s="13" t="s">
        <v>3997</v>
      </c>
      <c r="AO265" s="13" t="s">
        <v>3999</v>
      </c>
      <c r="AP265" s="12" t="s">
        <v>3985</v>
      </c>
      <c r="AQ265" s="12" t="s">
        <v>3986</v>
      </c>
      <c r="AR265" s="46" t="s">
        <v>4015</v>
      </c>
    </row>
    <row r="266" spans="1:44" x14ac:dyDescent="0.25">
      <c r="A266" s="1" t="s">
        <v>3523</v>
      </c>
      <c r="B266" s="1" t="s">
        <v>2999</v>
      </c>
      <c r="C266" s="1" t="s">
        <v>644</v>
      </c>
      <c r="D26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6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6" s="1"/>
      <c r="H26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6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266" s="5" t="s">
        <v>3988</v>
      </c>
      <c r="K266" s="5" t="s">
        <v>3989</v>
      </c>
      <c r="L266" s="5" t="s">
        <v>1005</v>
      </c>
      <c r="M266" s="5">
        <v>205001000000</v>
      </c>
      <c r="N266" s="5" t="s">
        <v>2966</v>
      </c>
      <c r="O266" s="1">
        <v>57.7</v>
      </c>
      <c r="P266" s="6">
        <v>1</v>
      </c>
      <c r="Q266" s="6" t="s">
        <v>3900</v>
      </c>
      <c r="R266" s="1" t="s">
        <v>3524</v>
      </c>
      <c r="S26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6" s="1" t="str">
        <f>IF(Таблица2[[#This Row],[Нас.пункт, микрорайон]]="Искателей","Искателей","")</f>
        <v/>
      </c>
      <c r="U26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71</v>
      </c>
      <c r="X26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6" s="5" t="s">
        <v>2968</v>
      </c>
      <c r="AA266" s="5">
        <v>1</v>
      </c>
      <c r="AB266" s="1" t="s">
        <v>3164</v>
      </c>
      <c r="AC26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66" s="1">
        <v>2</v>
      </c>
      <c r="AF266" s="1">
        <v>202</v>
      </c>
      <c r="AG266" s="1" t="s">
        <v>1352</v>
      </c>
      <c r="AH266" s="7">
        <v>2353584.73</v>
      </c>
      <c r="AI266" s="7">
        <f>Таблица2[[#This Row],[Действующая КС]]/Таблица2[[#This Row],[Площадь помещения]]</f>
        <v>40790.029982668973</v>
      </c>
      <c r="AJ266" s="43">
        <f>VLOOKUP(Таблица2[[#This Row],[Уточнённый кадастровый номер родительского объекта - здания]],Таблица1[[Кадастровый номер здания]:[УПКС]],33,0)</f>
        <v>14289.755999999999</v>
      </c>
      <c r="AK266" s="47">
        <f>ROUND(Таблица2[[#This Row],[УПКС родительского объекта]]*Таблица2[[#This Row],[Площадь помещения]],2)</f>
        <v>824518.92</v>
      </c>
      <c r="AL266" s="14">
        <f>Таблица2[[#This Row],[Кадастровая стоимость, руб]]/Таблица2[[#This Row],[Действующая КС]]</f>
        <v>0.35032472359726774</v>
      </c>
      <c r="AM266" s="13" t="s">
        <v>3996</v>
      </c>
      <c r="AN266" s="13" t="s">
        <v>3997</v>
      </c>
      <c r="AO266" s="13" t="s">
        <v>3999</v>
      </c>
      <c r="AP266" s="12" t="s">
        <v>3985</v>
      </c>
      <c r="AQ266" s="12" t="s">
        <v>3986</v>
      </c>
      <c r="AR266" s="46" t="s">
        <v>4015</v>
      </c>
    </row>
    <row r="267" spans="1:44" x14ac:dyDescent="0.25">
      <c r="A267" s="1" t="s">
        <v>3525</v>
      </c>
      <c r="B267" s="1" t="s">
        <v>2966</v>
      </c>
      <c r="C267" s="1" t="s">
        <v>677</v>
      </c>
      <c r="D26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6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7" s="1"/>
      <c r="H26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7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267" s="5" t="s">
        <v>3988</v>
      </c>
      <c r="K267" s="5" t="s">
        <v>3989</v>
      </c>
      <c r="L267" s="5" t="s">
        <v>1005</v>
      </c>
      <c r="M267" s="5">
        <v>205001000000</v>
      </c>
      <c r="N267" s="5" t="s">
        <v>2966</v>
      </c>
      <c r="O267" s="1">
        <v>55.4</v>
      </c>
      <c r="P267" s="6">
        <v>1</v>
      </c>
      <c r="Q267" s="6" t="s">
        <v>3900</v>
      </c>
      <c r="R267" s="1" t="s">
        <v>3526</v>
      </c>
      <c r="S26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7" s="1" t="str">
        <f>IF(Таблица2[[#This Row],[Нас.пункт, микрорайон]]="Искателей","Искателей","")</f>
        <v/>
      </c>
      <c r="U26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73А</v>
      </c>
      <c r="X26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7" s="5" t="s">
        <v>2968</v>
      </c>
      <c r="AA267" s="5">
        <v>1</v>
      </c>
      <c r="AB267" s="1"/>
      <c r="AC26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67" s="1">
        <v>2</v>
      </c>
      <c r="AF267" s="1">
        <v>201</v>
      </c>
      <c r="AG267" s="1" t="s">
        <v>1350</v>
      </c>
      <c r="AH267" s="7">
        <v>464163.66</v>
      </c>
      <c r="AI267" s="7">
        <f>Таблица2[[#This Row],[Действующая КС]]/Таблица2[[#This Row],[Площадь помещения]]</f>
        <v>8378.405415162455</v>
      </c>
      <c r="AJ267" s="43">
        <f>VLOOKUP(Таблица2[[#This Row],[Уточнённый кадастровый номер родительского объекта - здания]],Таблица1[[Кадастровый номер здания]:[УПКС]],33,0)</f>
        <v>14088.6499</v>
      </c>
      <c r="AK267" s="47">
        <f>ROUND(Таблица2[[#This Row],[УПКС родительского объекта]]*Таблица2[[#This Row],[Площадь помещения]],2)</f>
        <v>780511.2</v>
      </c>
      <c r="AL267" s="14">
        <f>Таблица2[[#This Row],[Кадастровая стоимость, руб]]/Таблица2[[#This Row],[Действующая КС]]</f>
        <v>1.6815431005520769</v>
      </c>
      <c r="AM267" s="13" t="s">
        <v>3996</v>
      </c>
      <c r="AN267" s="13" t="s">
        <v>3997</v>
      </c>
      <c r="AO267" s="13" t="s">
        <v>3999</v>
      </c>
      <c r="AP267" s="12" t="s">
        <v>3985</v>
      </c>
      <c r="AQ267" s="12" t="s">
        <v>3986</v>
      </c>
      <c r="AR267" s="46" t="s">
        <v>4015</v>
      </c>
    </row>
    <row r="268" spans="1:44" x14ac:dyDescent="0.25">
      <c r="A268" s="1" t="s">
        <v>3527</v>
      </c>
      <c r="B268" s="1" t="s">
        <v>2966</v>
      </c>
      <c r="C268" s="1" t="s">
        <v>566</v>
      </c>
      <c r="D26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6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8" s="1"/>
      <c r="H26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8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268" s="5" t="s">
        <v>3988</v>
      </c>
      <c r="K268" s="5" t="s">
        <v>3989</v>
      </c>
      <c r="L268" s="5" t="s">
        <v>1005</v>
      </c>
      <c r="M268" s="5">
        <v>205001000000</v>
      </c>
      <c r="N268" s="5" t="s">
        <v>2966</v>
      </c>
      <c r="O268" s="1">
        <v>46.8</v>
      </c>
      <c r="P268" s="6">
        <v>1</v>
      </c>
      <c r="Q268" s="6" t="s">
        <v>3900</v>
      </c>
      <c r="R268" s="1" t="s">
        <v>3528</v>
      </c>
      <c r="S26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8" s="1" t="str">
        <f>IF(Таблица2[[#This Row],[Нас.пункт, микрорайон]]="Искателей","Искателей","")</f>
        <v/>
      </c>
      <c r="U26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85</v>
      </c>
      <c r="X26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8" s="5" t="s">
        <v>2968</v>
      </c>
      <c r="AA268" s="5">
        <v>1</v>
      </c>
      <c r="AB268" s="1" t="s">
        <v>3164</v>
      </c>
      <c r="AC26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68" s="1">
        <v>2</v>
      </c>
      <c r="AF268" s="1">
        <v>202</v>
      </c>
      <c r="AG268" s="1" t="s">
        <v>1352</v>
      </c>
      <c r="AH268" s="7">
        <v>392031.03</v>
      </c>
      <c r="AI268" s="7">
        <f>Таблица2[[#This Row],[Действующая КС]]/Таблица2[[#This Row],[Площадь помещения]]</f>
        <v>8376.7314102564105</v>
      </c>
      <c r="AJ268" s="43">
        <f>VLOOKUP(Таблица2[[#This Row],[Уточнённый кадастровый номер родительского объекта - здания]],Таблица1[[Кадастровый номер здания]:[УПКС]],33,0)</f>
        <v>13839.198200000001</v>
      </c>
      <c r="AK268" s="47">
        <f>ROUND(Таблица2[[#This Row],[УПКС родительского объекта]]*Таблица2[[#This Row],[Площадь помещения]],2)</f>
        <v>647674.48</v>
      </c>
      <c r="AL268" s="14">
        <f>Таблица2[[#This Row],[Кадастровая стоимость, руб]]/Таблица2[[#This Row],[Действующая КС]]</f>
        <v>1.652100039121903</v>
      </c>
      <c r="AM268" s="13" t="s">
        <v>3996</v>
      </c>
      <c r="AN268" s="13" t="s">
        <v>3997</v>
      </c>
      <c r="AO268" s="13" t="s">
        <v>3999</v>
      </c>
      <c r="AP268" s="12" t="s">
        <v>3985</v>
      </c>
      <c r="AQ268" s="12" t="s">
        <v>3986</v>
      </c>
      <c r="AR268" s="46" t="s">
        <v>4015</v>
      </c>
    </row>
    <row r="269" spans="1:44" x14ac:dyDescent="0.25">
      <c r="A269" s="1" t="s">
        <v>3529</v>
      </c>
      <c r="B269" s="1" t="s">
        <v>2966</v>
      </c>
      <c r="C269" s="1" t="s">
        <v>972</v>
      </c>
      <c r="D26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6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6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69" s="1"/>
      <c r="H26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69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269" s="5" t="s">
        <v>3988</v>
      </c>
      <c r="K269" s="5" t="s">
        <v>3989</v>
      </c>
      <c r="L269" s="5" t="s">
        <v>1005</v>
      </c>
      <c r="M269" s="5">
        <v>205001000000</v>
      </c>
      <c r="N269" s="5" t="s">
        <v>2966</v>
      </c>
      <c r="O269" s="1">
        <v>125.1</v>
      </c>
      <c r="P269" s="6">
        <v>1</v>
      </c>
      <c r="Q269" s="6" t="s">
        <v>3900</v>
      </c>
      <c r="R269" s="1" t="s">
        <v>3530</v>
      </c>
      <c r="S26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69" s="1" t="str">
        <f>IF(Таблица2[[#This Row],[Нас.пункт, микрорайон]]="Искателей","Искателей","")</f>
        <v/>
      </c>
      <c r="U26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6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6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89</v>
      </c>
      <c r="X26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6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69" s="5" t="s">
        <v>2968</v>
      </c>
      <c r="AA269" s="5">
        <v>1</v>
      </c>
      <c r="AB269" s="1" t="s">
        <v>3164</v>
      </c>
      <c r="AC26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6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69" s="1">
        <v>2</v>
      </c>
      <c r="AF269" s="1">
        <v>202</v>
      </c>
      <c r="AG269" s="1" t="s">
        <v>1352</v>
      </c>
      <c r="AH269" s="7">
        <v>901579.25</v>
      </c>
      <c r="AI269" s="7">
        <f>Таблица2[[#This Row],[Действующая КС]]/Таблица2[[#This Row],[Площадь помещения]]</f>
        <v>7206.8685051958437</v>
      </c>
      <c r="AJ269" s="43">
        <f>VLOOKUP(Таблица2[[#This Row],[Уточнённый кадастровый номер родительского объекта - здания]],Таблица1[[Кадастровый номер здания]:[УПКС]],33,0)</f>
        <v>9576.9253000000008</v>
      </c>
      <c r="AK269" s="47">
        <f>ROUND(Таблица2[[#This Row],[УПКС родительского объекта]]*Таблица2[[#This Row],[Площадь помещения]],2)</f>
        <v>1198073.3600000001</v>
      </c>
      <c r="AL269" s="14">
        <f>Таблица2[[#This Row],[Кадастровая стоимость, руб]]/Таблица2[[#This Row],[Действующая КС]]</f>
        <v>1.3288608405750244</v>
      </c>
      <c r="AM269" s="13" t="s">
        <v>3996</v>
      </c>
      <c r="AN269" s="13" t="s">
        <v>3997</v>
      </c>
      <c r="AO269" s="13" t="s">
        <v>3999</v>
      </c>
      <c r="AP269" s="12" t="s">
        <v>3985</v>
      </c>
      <c r="AQ269" s="12" t="s">
        <v>3986</v>
      </c>
      <c r="AR269" s="46" t="s">
        <v>4015</v>
      </c>
    </row>
    <row r="270" spans="1:44" x14ac:dyDescent="0.25">
      <c r="A270" s="1" t="s">
        <v>3531</v>
      </c>
      <c r="B270" s="1" t="s">
        <v>2966</v>
      </c>
      <c r="C270" s="1" t="s">
        <v>1138</v>
      </c>
      <c r="D27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7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0" s="1"/>
      <c r="H27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70" s="5">
        <f>VLOOKUP(Таблица2[[#This Row],[Уточнённый кадастровый номер родительского объекта - здания]],Таблица1[[Кадастровый номер здания]:[№ корп]],14,0)</f>
        <v>1996</v>
      </c>
      <c r="J270" s="5" t="s">
        <v>3988</v>
      </c>
      <c r="K270" s="5" t="s">
        <v>3989</v>
      </c>
      <c r="L270" s="5" t="s">
        <v>1005</v>
      </c>
      <c r="M270" s="5">
        <v>205001000000</v>
      </c>
      <c r="N270" s="5" t="s">
        <v>2966</v>
      </c>
      <c r="O270" s="1">
        <v>138.1</v>
      </c>
      <c r="P270" s="6" t="s">
        <v>3013</v>
      </c>
      <c r="Q270" s="6" t="s">
        <v>3900</v>
      </c>
      <c r="R270" s="1" t="s">
        <v>3532</v>
      </c>
      <c r="S27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0" s="1" t="str">
        <f>IF(Таблица2[[#This Row],[Нас.пункт, микрорайон]]="Искателей","Искателей","")</f>
        <v/>
      </c>
      <c r="U27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7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69А</v>
      </c>
      <c r="X27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0" s="5" t="s">
        <v>2968</v>
      </c>
      <c r="AA270" s="5">
        <v>1</v>
      </c>
      <c r="AB270" s="1" t="s">
        <v>3164</v>
      </c>
      <c r="AC27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70" s="1">
        <v>2</v>
      </c>
      <c r="AF270" s="1">
        <v>202</v>
      </c>
      <c r="AG270" s="1" t="s">
        <v>1352</v>
      </c>
      <c r="AH270" s="7">
        <v>4442393.8899999997</v>
      </c>
      <c r="AI270" s="7">
        <f>Таблица2[[#This Row],[Действующая КС]]/Таблица2[[#This Row],[Площадь помещения]]</f>
        <v>32167.949963794352</v>
      </c>
      <c r="AJ270" s="43">
        <f>VLOOKUP(Таблица2[[#This Row],[Уточнённый кадастровый номер родительского объекта - здания]],Таблица1[[Кадастровый номер здания]:[УПКС]],33,0)</f>
        <v>26865.500199999999</v>
      </c>
      <c r="AK270" s="47">
        <f>ROUND(Таблица2[[#This Row],[УПКС родительского объекта]]*Таблица2[[#This Row],[Площадь помещения]],2)</f>
        <v>3710125.58</v>
      </c>
      <c r="AL270" s="14">
        <f>Таблица2[[#This Row],[Кадастровая стоимость, руб]]/Таблица2[[#This Row],[Действующая КС]]</f>
        <v>0.83516357888741832</v>
      </c>
      <c r="AM270" s="13" t="s">
        <v>3996</v>
      </c>
      <c r="AN270" s="13" t="s">
        <v>3997</v>
      </c>
      <c r="AO270" s="13" t="s">
        <v>3999</v>
      </c>
      <c r="AP270" s="12" t="s">
        <v>3985</v>
      </c>
      <c r="AQ270" s="12" t="s">
        <v>3986</v>
      </c>
      <c r="AR270" s="46" t="s">
        <v>4015</v>
      </c>
    </row>
    <row r="271" spans="1:44" x14ac:dyDescent="0.25">
      <c r="A271" s="1" t="s">
        <v>3533</v>
      </c>
      <c r="B271" s="1" t="s">
        <v>2966</v>
      </c>
      <c r="C271" s="1" t="s">
        <v>620</v>
      </c>
      <c r="D27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7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1" s="1"/>
      <c r="H27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71" s="5">
        <f>VLOOKUP(Таблица2[[#This Row],[Уточнённый кадастровый номер родительского объекта - здания]],Таблица1[[Кадастровый номер здания]:[№ корп]],14,0)</f>
        <v>1937</v>
      </c>
      <c r="J271" s="5" t="s">
        <v>3988</v>
      </c>
      <c r="K271" s="5" t="s">
        <v>3989</v>
      </c>
      <c r="L271" s="5" t="s">
        <v>1005</v>
      </c>
      <c r="M271" s="5">
        <v>205001000000</v>
      </c>
      <c r="N271" s="5" t="s">
        <v>2966</v>
      </c>
      <c r="O271" s="1">
        <v>54.9</v>
      </c>
      <c r="P271" s="6">
        <v>1</v>
      </c>
      <c r="Q271" s="6" t="s">
        <v>3909</v>
      </c>
      <c r="R271" s="1" t="s">
        <v>3534</v>
      </c>
      <c r="S27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1" s="1" t="str">
        <f>IF(Таблица2[[#This Row],[Нас.пункт, микрорайон]]="Искателей","Искателей","")</f>
        <v/>
      </c>
      <c r="U27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18А</v>
      </c>
      <c r="X27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1" s="5" t="s">
        <v>2968</v>
      </c>
      <c r="AA271" s="5">
        <v>1</v>
      </c>
      <c r="AB271" s="1" t="s">
        <v>3164</v>
      </c>
      <c r="AC27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71" s="1">
        <v>2</v>
      </c>
      <c r="AF271" s="1">
        <v>202</v>
      </c>
      <c r="AG271" s="1" t="s">
        <v>1352</v>
      </c>
      <c r="AH271" s="7">
        <v>459974.46</v>
      </c>
      <c r="AI271" s="7">
        <f>Таблица2[[#This Row],[Действующая КС]]/Таблица2[[#This Row],[Площадь помещения]]</f>
        <v>8378.4054644808748</v>
      </c>
      <c r="AJ271" s="43">
        <f>VLOOKUP(Таблица2[[#This Row],[Уточнённый кадастровый номер родительского объекта - здания]],Таблица1[[Кадастровый номер здания]:[УПКС]],33,0)</f>
        <v>12338.9602</v>
      </c>
      <c r="AK271" s="47">
        <f>ROUND(Таблица2[[#This Row],[УПКС родительского объекта]]*Таблица2[[#This Row],[Площадь помещения]],2)</f>
        <v>677408.91</v>
      </c>
      <c r="AL271" s="14">
        <f>Таблица2[[#This Row],[Кадастровая стоимость, руб]]/Таблица2[[#This Row],[Действующая КС]]</f>
        <v>1.4727098326285333</v>
      </c>
      <c r="AM271" s="13" t="s">
        <v>3996</v>
      </c>
      <c r="AN271" s="13" t="s">
        <v>3997</v>
      </c>
      <c r="AO271" s="13" t="s">
        <v>3999</v>
      </c>
      <c r="AP271" s="12" t="s">
        <v>3985</v>
      </c>
      <c r="AQ271" s="12" t="s">
        <v>3986</v>
      </c>
      <c r="AR271" s="46" t="s">
        <v>4015</v>
      </c>
    </row>
    <row r="272" spans="1:44" x14ac:dyDescent="0.25">
      <c r="A272" s="1" t="s">
        <v>3535</v>
      </c>
      <c r="B272" s="1" t="s">
        <v>2966</v>
      </c>
      <c r="C272" s="1" t="s">
        <v>575</v>
      </c>
      <c r="D27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7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2" s="1"/>
      <c r="H27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72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272" s="5" t="s">
        <v>3988</v>
      </c>
      <c r="K272" s="5" t="s">
        <v>3989</v>
      </c>
      <c r="L272" s="5" t="s">
        <v>1005</v>
      </c>
      <c r="M272" s="5">
        <v>205001000000</v>
      </c>
      <c r="N272" s="5" t="s">
        <v>2966</v>
      </c>
      <c r="O272" s="1">
        <v>48.8</v>
      </c>
      <c r="P272" s="6">
        <v>1</v>
      </c>
      <c r="Q272" s="6" t="s">
        <v>3909</v>
      </c>
      <c r="R272" s="1" t="s">
        <v>3536</v>
      </c>
      <c r="S27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2" s="1" t="str">
        <f>IF(Таблица2[[#This Row],[Нас.пункт, микрорайон]]="Искателей","Искателей","")</f>
        <v/>
      </c>
      <c r="U27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</v>
      </c>
      <c r="X27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2" s="5" t="s">
        <v>2968</v>
      </c>
      <c r="AA272" s="5">
        <v>1</v>
      </c>
      <c r="AB272" s="1" t="s">
        <v>3164</v>
      </c>
      <c r="AC27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72" s="1">
        <v>2</v>
      </c>
      <c r="AF272" s="1">
        <v>202</v>
      </c>
      <c r="AG272" s="1" t="s">
        <v>1352</v>
      </c>
      <c r="AH272" s="7">
        <v>408784.49</v>
      </c>
      <c r="AI272" s="7">
        <f>Таблица2[[#This Row],[Действующая КС]]/Таблица2[[#This Row],[Площадь помещения]]</f>
        <v>8376.7313524590172</v>
      </c>
      <c r="AJ272" s="43">
        <f>VLOOKUP(Таблица2[[#This Row],[Уточнённый кадастровый номер родительского объекта - здания]],Таблица1[[Кадастровый номер здания]:[УПКС]],33,0)</f>
        <v>14611.5257</v>
      </c>
      <c r="AK272" s="47">
        <f>ROUND(Таблица2[[#This Row],[УПКС родительского объекта]]*Таблица2[[#This Row],[Площадь помещения]],2)</f>
        <v>713042.45</v>
      </c>
      <c r="AL272" s="14">
        <f>Таблица2[[#This Row],[Кадастровая стоимость, руб]]/Таблица2[[#This Row],[Действующая КС]]</f>
        <v>1.7442991782785104</v>
      </c>
      <c r="AM272" s="13" t="s">
        <v>3996</v>
      </c>
      <c r="AN272" s="13" t="s">
        <v>3997</v>
      </c>
      <c r="AO272" s="13" t="s">
        <v>3999</v>
      </c>
      <c r="AP272" s="12" t="s">
        <v>3985</v>
      </c>
      <c r="AQ272" s="12" t="s">
        <v>3986</v>
      </c>
      <c r="AR272" s="46" t="s">
        <v>4015</v>
      </c>
    </row>
    <row r="273" spans="1:44" x14ac:dyDescent="0.25">
      <c r="A273" s="1" t="s">
        <v>3109</v>
      </c>
      <c r="B273" s="1" t="s">
        <v>2966</v>
      </c>
      <c r="C273" s="1" t="s">
        <v>116</v>
      </c>
      <c r="D27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7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3" s="1"/>
      <c r="H27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73" s="5">
        <f>VLOOKUP(Таблица2[[#This Row],[Уточнённый кадастровый номер родительского объекта - здания]],Таблица1[[Кадастровый номер здания]:[№ корп]],14,0)</f>
        <v>1936</v>
      </c>
      <c r="J273" s="5" t="s">
        <v>3988</v>
      </c>
      <c r="K273" s="5" t="s">
        <v>3989</v>
      </c>
      <c r="L273" s="5" t="s">
        <v>1005</v>
      </c>
      <c r="M273" s="5">
        <v>205001000000</v>
      </c>
      <c r="N273" s="5" t="s">
        <v>2966</v>
      </c>
      <c r="O273" s="1">
        <v>37.700000000000003</v>
      </c>
      <c r="P273" s="6">
        <v>1</v>
      </c>
      <c r="Q273" s="6" t="s">
        <v>3909</v>
      </c>
      <c r="R273" s="1" t="s">
        <v>3110</v>
      </c>
      <c r="S27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3" s="1" t="str">
        <f>IF(Таблица2[[#This Row],[Нас.пункт, микрорайон]]="Искателей","Искателей","")</f>
        <v/>
      </c>
      <c r="U27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22</v>
      </c>
      <c r="X27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3" s="5" t="s">
        <v>2968</v>
      </c>
      <c r="AA273" s="5">
        <v>1</v>
      </c>
      <c r="AB273" s="1"/>
      <c r="AC27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73" s="1">
        <v>2</v>
      </c>
      <c r="AF273" s="1">
        <v>201</v>
      </c>
      <c r="AG273" s="1" t="s">
        <v>1350</v>
      </c>
      <c r="AH273" s="7">
        <v>169188.88</v>
      </c>
      <c r="AI273" s="7">
        <f>Таблица2[[#This Row],[Действующая КС]]/Таблица2[[#This Row],[Площадь помещения]]</f>
        <v>4487.7687002652519</v>
      </c>
      <c r="AJ273" s="43">
        <f>VLOOKUP(Таблица2[[#This Row],[Уточнённый кадастровый номер родительского объекта - здания]],Таблица1[[Кадастровый номер здания]:[УПКС]],33,0)</f>
        <v>11614.978300000001</v>
      </c>
      <c r="AK273" s="47">
        <f>ROUND(Таблица2[[#This Row],[УПКС родительского объекта]]*Таблица2[[#This Row],[Площадь помещения]],2)</f>
        <v>437884.68</v>
      </c>
      <c r="AL273" s="14">
        <f>Таблица2[[#This Row],[Кадастровая стоимость, руб]]/Таблица2[[#This Row],[Действующая КС]]</f>
        <v>2.5881410173056292</v>
      </c>
      <c r="AM273" s="13" t="s">
        <v>3996</v>
      </c>
      <c r="AN273" s="13" t="s">
        <v>3997</v>
      </c>
      <c r="AO273" s="13" t="s">
        <v>3999</v>
      </c>
      <c r="AP273" s="12" t="s">
        <v>3985</v>
      </c>
      <c r="AQ273" s="12" t="s">
        <v>3986</v>
      </c>
      <c r="AR273" s="46" t="s">
        <v>4015</v>
      </c>
    </row>
    <row r="274" spans="1:44" x14ac:dyDescent="0.25">
      <c r="A274" s="1" t="s">
        <v>3111</v>
      </c>
      <c r="B274" s="1" t="s">
        <v>2966</v>
      </c>
      <c r="C274" s="1" t="s">
        <v>116</v>
      </c>
      <c r="D27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27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4" s="1"/>
      <c r="H27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274" s="5">
        <f>VLOOKUP(Таблица2[[#This Row],[Уточнённый кадастровый номер родительского объекта - здания]],Таблица1[[Кадастровый номер здания]:[№ корп]],14,0)</f>
        <v>1936</v>
      </c>
      <c r="J274" s="5" t="s">
        <v>3988</v>
      </c>
      <c r="K274" s="5" t="s">
        <v>3989</v>
      </c>
      <c r="L274" s="5" t="s">
        <v>1005</v>
      </c>
      <c r="M274" s="5">
        <v>205001000000</v>
      </c>
      <c r="N274" s="5" t="s">
        <v>2966</v>
      </c>
      <c r="O274" s="1">
        <v>37.700000000000003</v>
      </c>
      <c r="P274" s="6">
        <v>1</v>
      </c>
      <c r="Q274" s="6" t="s">
        <v>3909</v>
      </c>
      <c r="R274" s="1" t="s">
        <v>3110</v>
      </c>
      <c r="S27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4" s="1" t="str">
        <f>IF(Таблица2[[#This Row],[Нас.пункт, микрорайон]]="Искателей","Искателей","")</f>
        <v/>
      </c>
      <c r="U27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22</v>
      </c>
      <c r="X27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4" s="5" t="s">
        <v>2968</v>
      </c>
      <c r="AA274" s="5">
        <v>1</v>
      </c>
      <c r="AB274" s="1"/>
      <c r="AC27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274" s="1">
        <v>2</v>
      </c>
      <c r="AF274" s="1">
        <v>201</v>
      </c>
      <c r="AG274" s="1" t="s">
        <v>1350</v>
      </c>
      <c r="AH274" s="7">
        <v>169188.88</v>
      </c>
      <c r="AI274" s="7">
        <f>Таблица2[[#This Row],[Действующая КС]]/Таблица2[[#This Row],[Площадь помещения]]</f>
        <v>4487.7687002652519</v>
      </c>
      <c r="AJ274" s="43">
        <f>VLOOKUP(Таблица2[[#This Row],[Уточнённый кадастровый номер родительского объекта - здания]],Таблица1[[Кадастровый номер здания]:[УПКС]],33,0)</f>
        <v>11614.978300000001</v>
      </c>
      <c r="AK274" s="47">
        <f>ROUND(Таблица2[[#This Row],[УПКС родительского объекта]]*Таблица2[[#This Row],[Площадь помещения]],2)</f>
        <v>437884.68</v>
      </c>
      <c r="AL274" s="14">
        <f>Таблица2[[#This Row],[Кадастровая стоимость, руб]]/Таблица2[[#This Row],[Действующая КС]]</f>
        <v>2.5881410173056292</v>
      </c>
      <c r="AM274" s="13" t="s">
        <v>3996</v>
      </c>
      <c r="AN274" s="13" t="s">
        <v>3997</v>
      </c>
      <c r="AO274" s="13" t="s">
        <v>3999</v>
      </c>
      <c r="AP274" s="12" t="s">
        <v>3985</v>
      </c>
      <c r="AQ274" s="12" t="s">
        <v>3986</v>
      </c>
      <c r="AR274" s="46" t="s">
        <v>4015</v>
      </c>
    </row>
    <row r="275" spans="1:44" x14ac:dyDescent="0.25">
      <c r="A275" s="1" t="s">
        <v>3537</v>
      </c>
      <c r="B275" s="1" t="s">
        <v>2966</v>
      </c>
      <c r="C275" s="1" t="s">
        <v>961</v>
      </c>
      <c r="D27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7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5" s="1"/>
      <c r="H27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75" s="5">
        <f>VLOOKUP(Таблица2[[#This Row],[Уточнённый кадастровый номер родительского объекта - здания]],Таблица1[[Кадастровый номер здания]:[№ корп]],14,0)</f>
        <v>1938</v>
      </c>
      <c r="J275" s="5" t="s">
        <v>3988</v>
      </c>
      <c r="K275" s="5" t="s">
        <v>3989</v>
      </c>
      <c r="L275" s="5" t="s">
        <v>1005</v>
      </c>
      <c r="M275" s="5">
        <v>205001000000</v>
      </c>
      <c r="N275" s="5" t="s">
        <v>2966</v>
      </c>
      <c r="O275" s="1">
        <v>33.200000000000003</v>
      </c>
      <c r="P275" s="6">
        <v>1</v>
      </c>
      <c r="Q275" s="6" t="s">
        <v>3909</v>
      </c>
      <c r="R275" s="1" t="s">
        <v>3538</v>
      </c>
      <c r="S27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5" s="1" t="str">
        <f>IF(Таблица2[[#This Row],[Нас.пункт, микрорайон]]="Искателей","Искателей","")</f>
        <v/>
      </c>
      <c r="U27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</v>
      </c>
      <c r="X27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5" s="5" t="s">
        <v>2968</v>
      </c>
      <c r="AA275" s="5">
        <v>1</v>
      </c>
      <c r="AB275" s="1"/>
      <c r="AC27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75" s="1">
        <v>2</v>
      </c>
      <c r="AF275" s="1">
        <v>201</v>
      </c>
      <c r="AG275" s="1" t="s">
        <v>1350</v>
      </c>
      <c r="AH275" s="7">
        <v>239268.03</v>
      </c>
      <c r="AI275" s="7">
        <f>Таблица2[[#This Row],[Действующая КС]]/Таблица2[[#This Row],[Площадь помещения]]</f>
        <v>7206.868373493975</v>
      </c>
      <c r="AJ275" s="43">
        <f>VLOOKUP(Таблица2[[#This Row],[Уточнённый кадастровый номер родительского объекта - здания]],Таблица1[[Кадастровый номер здания]:[УПКС]],33,0)</f>
        <v>9803.0192999999999</v>
      </c>
      <c r="AK275" s="47">
        <f>ROUND(Таблица2[[#This Row],[УПКС родительского объекта]]*Таблица2[[#This Row],[Площадь помещения]],2)</f>
        <v>325460.24</v>
      </c>
      <c r="AL275" s="14">
        <f>Таблица2[[#This Row],[Кадастровая стоимость, руб]]/Таблица2[[#This Row],[Действующая КС]]</f>
        <v>1.3602328735686084</v>
      </c>
      <c r="AM275" s="13" t="s">
        <v>3996</v>
      </c>
      <c r="AN275" s="13" t="s">
        <v>3997</v>
      </c>
      <c r="AO275" s="13" t="s">
        <v>3999</v>
      </c>
      <c r="AP275" s="12" t="s">
        <v>3985</v>
      </c>
      <c r="AQ275" s="12" t="s">
        <v>3986</v>
      </c>
      <c r="AR275" s="46" t="s">
        <v>4015</v>
      </c>
    </row>
    <row r="276" spans="1:44" x14ac:dyDescent="0.25">
      <c r="A276" s="1" t="s">
        <v>3539</v>
      </c>
      <c r="B276" s="1" t="s">
        <v>2966</v>
      </c>
      <c r="C276" s="1" t="s">
        <v>961</v>
      </c>
      <c r="D27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7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6" s="1"/>
      <c r="H27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76" s="5">
        <f>VLOOKUP(Таблица2[[#This Row],[Уточнённый кадастровый номер родительского объекта - здания]],Таблица1[[Кадастровый номер здания]:[№ корп]],14,0)</f>
        <v>1938</v>
      </c>
      <c r="J276" s="5" t="s">
        <v>3988</v>
      </c>
      <c r="K276" s="5" t="s">
        <v>3989</v>
      </c>
      <c r="L276" s="5" t="s">
        <v>1005</v>
      </c>
      <c r="M276" s="5">
        <v>205001000000</v>
      </c>
      <c r="N276" s="5" t="s">
        <v>2966</v>
      </c>
      <c r="O276" s="1">
        <v>49.9</v>
      </c>
      <c r="P276" s="6">
        <v>1</v>
      </c>
      <c r="Q276" s="6" t="s">
        <v>3909</v>
      </c>
      <c r="R276" s="1" t="s">
        <v>3540</v>
      </c>
      <c r="S27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6" s="1" t="str">
        <f>IF(Таблица2[[#This Row],[Нас.пункт, микрорайон]]="Искателей","Искателей","")</f>
        <v/>
      </c>
      <c r="U27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</v>
      </c>
      <c r="X27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6" s="5" t="s">
        <v>2968</v>
      </c>
      <c r="AA276" s="5">
        <v>2</v>
      </c>
      <c r="AB276" s="1"/>
      <c r="AC27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76" s="1">
        <v>2</v>
      </c>
      <c r="AF276" s="1">
        <v>201</v>
      </c>
      <c r="AG276" s="1" t="s">
        <v>1350</v>
      </c>
      <c r="AH276" s="7">
        <v>359622.74</v>
      </c>
      <c r="AI276" s="7">
        <f>Таблица2[[#This Row],[Действующая КС]]/Таблица2[[#This Row],[Площадь помещения]]</f>
        <v>7206.8685370741487</v>
      </c>
      <c r="AJ276" s="43">
        <f>VLOOKUP(Таблица2[[#This Row],[Уточнённый кадастровый номер родительского объекта - здания]],Таблица1[[Кадастровый номер здания]:[УПКС]],33,0)</f>
        <v>9803.0192999999999</v>
      </c>
      <c r="AK276" s="47">
        <f>ROUND(Таблица2[[#This Row],[УПКС родительского объекта]]*Таблица2[[#This Row],[Площадь помещения]],2)</f>
        <v>489170.66</v>
      </c>
      <c r="AL276" s="14">
        <f>Таблица2[[#This Row],[Кадастровая стоимость, руб]]/Таблица2[[#This Row],[Действующая КС]]</f>
        <v>1.3602328373339239</v>
      </c>
      <c r="AM276" s="13" t="s">
        <v>3996</v>
      </c>
      <c r="AN276" s="13" t="s">
        <v>3997</v>
      </c>
      <c r="AO276" s="13" t="s">
        <v>3999</v>
      </c>
      <c r="AP276" s="12" t="s">
        <v>3985</v>
      </c>
      <c r="AQ276" s="12" t="s">
        <v>3986</v>
      </c>
      <c r="AR276" s="46" t="s">
        <v>4015</v>
      </c>
    </row>
    <row r="277" spans="1:44" x14ac:dyDescent="0.25">
      <c r="A277" s="1" t="s">
        <v>3541</v>
      </c>
      <c r="B277" s="1" t="s">
        <v>2966</v>
      </c>
      <c r="C277" s="1" t="s">
        <v>961</v>
      </c>
      <c r="D27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7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7" s="1"/>
      <c r="H27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77" s="5">
        <f>VLOOKUP(Таблица2[[#This Row],[Уточнённый кадастровый номер родительского объекта - здания]],Таблица1[[Кадастровый номер здания]:[№ корп]],14,0)</f>
        <v>1938</v>
      </c>
      <c r="J277" s="5" t="s">
        <v>3988</v>
      </c>
      <c r="K277" s="5" t="s">
        <v>3989</v>
      </c>
      <c r="L277" s="5" t="s">
        <v>1005</v>
      </c>
      <c r="M277" s="5">
        <v>205001000000</v>
      </c>
      <c r="N277" s="5" t="s">
        <v>2966</v>
      </c>
      <c r="O277" s="1">
        <v>36.5</v>
      </c>
      <c r="P277" s="6">
        <v>1</v>
      </c>
      <c r="Q277" s="6" t="s">
        <v>3909</v>
      </c>
      <c r="R277" s="1" t="s">
        <v>3542</v>
      </c>
      <c r="S27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7" s="1" t="str">
        <f>IF(Таблица2[[#This Row],[Нас.пункт, микрорайон]]="Искателей","Искателей","")</f>
        <v/>
      </c>
      <c r="U27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</v>
      </c>
      <c r="X27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7" s="5" t="s">
        <v>2968</v>
      </c>
      <c r="AA277" s="5">
        <v>3</v>
      </c>
      <c r="AB277" s="1"/>
      <c r="AC27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77" s="1">
        <v>2</v>
      </c>
      <c r="AF277" s="1">
        <v>201</v>
      </c>
      <c r="AG277" s="1" t="s">
        <v>1350</v>
      </c>
      <c r="AH277" s="7">
        <v>263050.7</v>
      </c>
      <c r="AI277" s="7">
        <f>Таблица2[[#This Row],[Действующая КС]]/Таблица2[[#This Row],[Площадь помещения]]</f>
        <v>7206.868493150685</v>
      </c>
      <c r="AJ277" s="43">
        <f>VLOOKUP(Таблица2[[#This Row],[Уточнённый кадастровый номер родительского объекта - здания]],Таблица1[[Кадастровый номер здания]:[УПКС]],33,0)</f>
        <v>9803.0192999999999</v>
      </c>
      <c r="AK277" s="47">
        <f>ROUND(Таблица2[[#This Row],[УПКС родительского объекта]]*Таблица2[[#This Row],[Площадь помещения]],2)</f>
        <v>357810.2</v>
      </c>
      <c r="AL277" s="14">
        <f>Таблица2[[#This Row],[Кадастровая стоимость, руб]]/Таблица2[[#This Row],[Действующая КС]]</f>
        <v>1.360232837243923</v>
      </c>
      <c r="AM277" s="13" t="s">
        <v>3996</v>
      </c>
      <c r="AN277" s="13" t="s">
        <v>3997</v>
      </c>
      <c r="AO277" s="13" t="s">
        <v>3999</v>
      </c>
      <c r="AP277" s="12" t="s">
        <v>3985</v>
      </c>
      <c r="AQ277" s="12" t="s">
        <v>3986</v>
      </c>
      <c r="AR277" s="46" t="s">
        <v>4015</v>
      </c>
    </row>
    <row r="278" spans="1:44" x14ac:dyDescent="0.25">
      <c r="A278" s="1" t="s">
        <v>3543</v>
      </c>
      <c r="B278" s="1" t="s">
        <v>2966</v>
      </c>
      <c r="C278" s="1" t="s">
        <v>1022</v>
      </c>
      <c r="D27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7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8" s="1"/>
      <c r="H27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78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278" s="5" t="s">
        <v>3988</v>
      </c>
      <c r="K278" s="5" t="s">
        <v>3989</v>
      </c>
      <c r="L278" s="5" t="s">
        <v>1005</v>
      </c>
      <c r="M278" s="5">
        <v>205001000000</v>
      </c>
      <c r="N278" s="5" t="s">
        <v>2966</v>
      </c>
      <c r="O278" s="1">
        <v>152.80000000000001</v>
      </c>
      <c r="P278" s="6">
        <v>1</v>
      </c>
      <c r="Q278" s="6" t="s">
        <v>3909</v>
      </c>
      <c r="R278" s="1" t="s">
        <v>3544</v>
      </c>
      <c r="S27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8" s="1" t="str">
        <f>IF(Таблица2[[#This Row],[Нас.пункт, микрорайон]]="Искателей","Искателей","")</f>
        <v/>
      </c>
      <c r="U27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</v>
      </c>
      <c r="X27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8" s="5" t="s">
        <v>2968</v>
      </c>
      <c r="AA278" s="5">
        <v>1</v>
      </c>
      <c r="AB278" s="1" t="s">
        <v>3164</v>
      </c>
      <c r="AC27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78" s="1">
        <v>2</v>
      </c>
      <c r="AF278" s="1">
        <v>202</v>
      </c>
      <c r="AG278" s="1" t="s">
        <v>1352</v>
      </c>
      <c r="AH278" s="7">
        <v>2110651.56</v>
      </c>
      <c r="AI278" s="7">
        <f>Таблица2[[#This Row],[Действующая КС]]/Таблица2[[#This Row],[Площадь помещения]]</f>
        <v>13813.164659685863</v>
      </c>
      <c r="AJ278" s="43">
        <f>VLOOKUP(Таблица2[[#This Row],[Уточнённый кадастровый номер родительского объекта - здания]],Таблица1[[Кадастровый номер здания]:[УПКС]],33,0)</f>
        <v>24648.1754</v>
      </c>
      <c r="AK278" s="47">
        <f>ROUND(Таблица2[[#This Row],[УПКС родительского объекта]]*Таблица2[[#This Row],[Площадь помещения]],2)</f>
        <v>3766241.2</v>
      </c>
      <c r="AL278" s="14">
        <f>Таблица2[[#This Row],[Кадастровая стоимость, руб]]/Таблица2[[#This Row],[Действующая КС]]</f>
        <v>1.7843974208608835</v>
      </c>
      <c r="AM278" s="13" t="s">
        <v>3996</v>
      </c>
      <c r="AN278" s="13" t="s">
        <v>3997</v>
      </c>
      <c r="AO278" s="13" t="s">
        <v>3999</v>
      </c>
      <c r="AP278" s="12" t="s">
        <v>3985</v>
      </c>
      <c r="AQ278" s="12" t="s">
        <v>3986</v>
      </c>
      <c r="AR278" s="46" t="s">
        <v>4015</v>
      </c>
    </row>
    <row r="279" spans="1:44" x14ac:dyDescent="0.25">
      <c r="A279" s="1" t="s">
        <v>3545</v>
      </c>
      <c r="B279" s="1" t="s">
        <v>2966</v>
      </c>
      <c r="C279" s="1" t="s">
        <v>794</v>
      </c>
      <c r="D27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7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7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79" s="1"/>
      <c r="H27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79" s="5">
        <f>VLOOKUP(Таблица2[[#This Row],[Уточнённый кадастровый номер родительского объекта - здания]],Таблица1[[Кадастровый номер здания]:[№ корп]],14,0)</f>
        <v>1986</v>
      </c>
      <c r="J279" s="5" t="s">
        <v>3988</v>
      </c>
      <c r="K279" s="5" t="s">
        <v>3989</v>
      </c>
      <c r="L279" s="5" t="s">
        <v>1005</v>
      </c>
      <c r="M279" s="5">
        <v>205001000000</v>
      </c>
      <c r="N279" s="5" t="s">
        <v>2966</v>
      </c>
      <c r="O279" s="1">
        <v>78</v>
      </c>
      <c r="P279" s="6"/>
      <c r="Q279" s="6" t="s">
        <v>3909</v>
      </c>
      <c r="R279" s="1" t="s">
        <v>3546</v>
      </c>
      <c r="S27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79" s="1" t="str">
        <f>IF(Таблица2[[#This Row],[Нас.пункт, микрорайон]]="Искателей","Искателей","")</f>
        <v/>
      </c>
      <c r="U27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7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7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28А</v>
      </c>
      <c r="X27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7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79" s="5" t="s">
        <v>2968</v>
      </c>
      <c r="AA279" s="5">
        <v>1</v>
      </c>
      <c r="AB279" s="1" t="s">
        <v>3164</v>
      </c>
      <c r="AC27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7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79" s="1">
        <v>2</v>
      </c>
      <c r="AF279" s="1">
        <v>202</v>
      </c>
      <c r="AG279" s="1" t="s">
        <v>1352</v>
      </c>
      <c r="AH279" s="7">
        <v>663318.36</v>
      </c>
      <c r="AI279" s="7">
        <f>Таблица2[[#This Row],[Действующая КС]]/Таблица2[[#This Row],[Площадь помещения]]</f>
        <v>8504.081538461538</v>
      </c>
      <c r="AJ279" s="43">
        <f>VLOOKUP(Таблица2[[#This Row],[Уточнённый кадастровый номер родительского объекта - здания]],Таблица1[[Кадастровый номер здания]:[УПКС]],33,0)</f>
        <v>28403.073100000001</v>
      </c>
      <c r="AK279" s="47">
        <f>ROUND(Таблица2[[#This Row],[УПКС родительского объекта]]*Таблица2[[#This Row],[Площадь помещения]],2)</f>
        <v>2215439.7000000002</v>
      </c>
      <c r="AL279" s="14">
        <f>Таблица2[[#This Row],[Кадастровая стоимость, руб]]/Таблица2[[#This Row],[Действующая КС]]</f>
        <v>3.3399342361034607</v>
      </c>
      <c r="AM279" s="13" t="s">
        <v>3996</v>
      </c>
      <c r="AN279" s="13" t="s">
        <v>3997</v>
      </c>
      <c r="AO279" s="13" t="s">
        <v>3999</v>
      </c>
      <c r="AP279" s="12" t="s">
        <v>3985</v>
      </c>
      <c r="AQ279" s="12" t="s">
        <v>3986</v>
      </c>
      <c r="AR279" s="46" t="s">
        <v>4015</v>
      </c>
    </row>
    <row r="280" spans="1:44" x14ac:dyDescent="0.25">
      <c r="A280" s="1" t="s">
        <v>3547</v>
      </c>
      <c r="B280" s="1" t="s">
        <v>2966</v>
      </c>
      <c r="C280" s="1" t="s">
        <v>1063</v>
      </c>
      <c r="D28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0" s="1"/>
      <c r="H28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0" s="5">
        <f>VLOOKUP(Таблица2[[#This Row],[Уточнённый кадастровый номер родительского объекта - здания]],Таблица1[[Кадастровый номер здания]:[№ корп]],14,0)</f>
        <v>1953</v>
      </c>
      <c r="J280" s="5" t="s">
        <v>3988</v>
      </c>
      <c r="K280" s="5" t="s">
        <v>3989</v>
      </c>
      <c r="L280" s="5" t="s">
        <v>1005</v>
      </c>
      <c r="M280" s="5">
        <v>205001000000</v>
      </c>
      <c r="N280" s="5" t="s">
        <v>2966</v>
      </c>
      <c r="O280" s="1">
        <v>172.3</v>
      </c>
      <c r="P280" s="6">
        <v>1</v>
      </c>
      <c r="Q280" s="6" t="s">
        <v>3909</v>
      </c>
      <c r="R280" s="1" t="s">
        <v>3548</v>
      </c>
      <c r="S28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0" s="1" t="str">
        <f>IF(Таблица2[[#This Row],[Нас.пункт, микрорайон]]="Искателей","Искателей","")</f>
        <v/>
      </c>
      <c r="U28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28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0" s="5" t="s">
        <v>2968</v>
      </c>
      <c r="AA280" s="5">
        <v>1</v>
      </c>
      <c r="AB280" s="1"/>
      <c r="AC28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0" s="1">
        <v>2</v>
      </c>
      <c r="AF280" s="1">
        <v>201</v>
      </c>
      <c r="AG280" s="1" t="s">
        <v>1350</v>
      </c>
      <c r="AH280" s="7">
        <v>1241991.52</v>
      </c>
      <c r="AI280" s="7">
        <f>Таблица2[[#This Row],[Действующая КС]]/Таблица2[[#This Row],[Площадь помещения]]</f>
        <v>7208.3082994776551</v>
      </c>
      <c r="AJ280" s="43">
        <f>VLOOKUP(Таблица2[[#This Row],[Уточнённый кадастровый номер родительского объекта - здания]],Таблица1[[Кадастровый номер здания]:[УПКС]],33,0)</f>
        <v>7797.1163999999999</v>
      </c>
      <c r="AK280" s="47">
        <f>ROUND(Таблица2[[#This Row],[УПКС родительского объекта]]*Таблица2[[#This Row],[Площадь помещения]],2)</f>
        <v>1343443.16</v>
      </c>
      <c r="AL280" s="14">
        <f>Таблица2[[#This Row],[Кадастровая стоимость, руб]]/Таблица2[[#This Row],[Действующая КС]]</f>
        <v>1.0816846478951805</v>
      </c>
      <c r="AM280" s="13" t="s">
        <v>3996</v>
      </c>
      <c r="AN280" s="13" t="s">
        <v>3997</v>
      </c>
      <c r="AO280" s="13" t="s">
        <v>3999</v>
      </c>
      <c r="AP280" s="12" t="s">
        <v>3985</v>
      </c>
      <c r="AQ280" s="12" t="s">
        <v>3986</v>
      </c>
      <c r="AR280" s="46" t="s">
        <v>4015</v>
      </c>
    </row>
    <row r="281" spans="1:44" x14ac:dyDescent="0.25">
      <c r="A281" s="1" t="s">
        <v>3549</v>
      </c>
      <c r="B281" s="1" t="s">
        <v>2966</v>
      </c>
      <c r="C281" s="1" t="s">
        <v>631</v>
      </c>
      <c r="D28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1" s="1"/>
      <c r="H28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1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281" s="5" t="s">
        <v>3988</v>
      </c>
      <c r="K281" s="5" t="s">
        <v>3989</v>
      </c>
      <c r="L281" s="5" t="s">
        <v>1005</v>
      </c>
      <c r="M281" s="5">
        <v>205001000000</v>
      </c>
      <c r="N281" s="5" t="s">
        <v>2966</v>
      </c>
      <c r="O281" s="1">
        <v>31.6</v>
      </c>
      <c r="P281" s="6">
        <v>1</v>
      </c>
      <c r="Q281" s="6" t="s">
        <v>3909</v>
      </c>
      <c r="R281" s="1" t="s">
        <v>3550</v>
      </c>
      <c r="S28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1" s="1" t="str">
        <f>IF(Таблица2[[#This Row],[Нас.пункт, микрорайон]]="Искателей","Искателей","")</f>
        <v/>
      </c>
      <c r="U28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</v>
      </c>
      <c r="X28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1" s="5" t="s">
        <v>2968</v>
      </c>
      <c r="AA281" s="5">
        <v>1</v>
      </c>
      <c r="AB281" s="1"/>
      <c r="AC28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1" s="1">
        <v>2</v>
      </c>
      <c r="AF281" s="1">
        <v>201</v>
      </c>
      <c r="AG281" s="1" t="s">
        <v>1350</v>
      </c>
      <c r="AH281" s="7">
        <v>264757.61</v>
      </c>
      <c r="AI281" s="7">
        <f>Таблица2[[#This Row],[Действующая КС]]/Таблица2[[#This Row],[Площадь помещения]]</f>
        <v>8378.405379746835</v>
      </c>
      <c r="AJ281" s="43">
        <f>VLOOKUP(Таблица2[[#This Row],[Уточнённый кадастровый номер родительского объекта - здания]],Таблица1[[Кадастровый номер здания]:[УПКС]],33,0)</f>
        <v>13537.579100000001</v>
      </c>
      <c r="AK281" s="47">
        <f>ROUND(Таблица2[[#This Row],[УПКС родительского объекта]]*Таблица2[[#This Row],[Площадь помещения]],2)</f>
        <v>427787.5</v>
      </c>
      <c r="AL281" s="14">
        <f>Таблица2[[#This Row],[Кадастровая стоимость, руб]]/Таблица2[[#This Row],[Действующая КС]]</f>
        <v>1.6157703644476924</v>
      </c>
      <c r="AM281" s="13" t="s">
        <v>3996</v>
      </c>
      <c r="AN281" s="13" t="s">
        <v>3997</v>
      </c>
      <c r="AO281" s="13" t="s">
        <v>3999</v>
      </c>
      <c r="AP281" s="12" t="s">
        <v>3985</v>
      </c>
      <c r="AQ281" s="12" t="s">
        <v>3986</v>
      </c>
      <c r="AR281" s="46" t="s">
        <v>4015</v>
      </c>
    </row>
    <row r="282" spans="1:44" x14ac:dyDescent="0.25">
      <c r="A282" s="1" t="s">
        <v>3551</v>
      </c>
      <c r="B282" s="1" t="s">
        <v>2966</v>
      </c>
      <c r="C282" s="1" t="s">
        <v>747</v>
      </c>
      <c r="D28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2" s="1"/>
      <c r="H28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2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282" s="5" t="s">
        <v>3988</v>
      </c>
      <c r="K282" s="5" t="s">
        <v>3989</v>
      </c>
      <c r="L282" s="5" t="s">
        <v>1005</v>
      </c>
      <c r="M282" s="5">
        <v>205001000000</v>
      </c>
      <c r="N282" s="5" t="s">
        <v>2966</v>
      </c>
      <c r="O282" s="1">
        <v>71.900000000000006</v>
      </c>
      <c r="P282" s="6">
        <v>1</v>
      </c>
      <c r="Q282" s="6" t="s">
        <v>3909</v>
      </c>
      <c r="R282" s="1" t="s">
        <v>3552</v>
      </c>
      <c r="S28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2" s="1" t="str">
        <f>IF(Таблица2[[#This Row],[Нас.пункт, микрорайон]]="Искателей","Искателей","")</f>
        <v/>
      </c>
      <c r="U28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20Б</v>
      </c>
      <c r="X28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2" s="5" t="s">
        <v>2968</v>
      </c>
      <c r="AA282" s="5">
        <v>1</v>
      </c>
      <c r="AB282" s="1" t="s">
        <v>3164</v>
      </c>
      <c r="AC28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2" s="1">
        <v>2</v>
      </c>
      <c r="AF282" s="1">
        <v>202</v>
      </c>
      <c r="AG282" s="1" t="s">
        <v>1352</v>
      </c>
      <c r="AH282" s="7">
        <v>524094.4</v>
      </c>
      <c r="AI282" s="7">
        <f>Таблица2[[#This Row],[Действующая КС]]/Таблица2[[#This Row],[Площадь помещения]]</f>
        <v>7289.2127955493743</v>
      </c>
      <c r="AJ282" s="43">
        <f>VLOOKUP(Таблица2[[#This Row],[Уточнённый кадастровый номер родительского объекта - здания]],Таблица1[[Кадастровый номер здания]:[УПКС]],33,0)</f>
        <v>13314.478300000001</v>
      </c>
      <c r="AK282" s="47">
        <f>ROUND(Таблица2[[#This Row],[УПКС родительского объекта]]*Таблица2[[#This Row],[Площадь помещения]],2)</f>
        <v>957310.99</v>
      </c>
      <c r="AL282" s="14">
        <f>Таблица2[[#This Row],[Кадастровая стоимость, руб]]/Таблица2[[#This Row],[Действующая КС]]</f>
        <v>1.8266003033041376</v>
      </c>
      <c r="AM282" s="13" t="s">
        <v>3996</v>
      </c>
      <c r="AN282" s="13" t="s">
        <v>3997</v>
      </c>
      <c r="AO282" s="13" t="s">
        <v>3999</v>
      </c>
      <c r="AP282" s="12" t="s">
        <v>3985</v>
      </c>
      <c r="AQ282" s="12" t="s">
        <v>3986</v>
      </c>
      <c r="AR282" s="46" t="s">
        <v>4015</v>
      </c>
    </row>
    <row r="283" spans="1:44" x14ac:dyDescent="0.25">
      <c r="A283" s="1" t="s">
        <v>3553</v>
      </c>
      <c r="B283" s="1" t="s">
        <v>2966</v>
      </c>
      <c r="C283" s="1" t="s">
        <v>528</v>
      </c>
      <c r="D28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3" s="1"/>
      <c r="H28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3" s="5">
        <f>VLOOKUP(Таблица2[[#This Row],[Уточнённый кадастровый номер родительского объекта - здания]],Таблица1[[Кадастровый номер здания]:[№ корп]],14,0)</f>
        <v>1937</v>
      </c>
      <c r="J283" s="5" t="s">
        <v>3988</v>
      </c>
      <c r="K283" s="5" t="s">
        <v>3989</v>
      </c>
      <c r="L283" s="5" t="s">
        <v>1005</v>
      </c>
      <c r="M283" s="5">
        <v>205001000000</v>
      </c>
      <c r="N283" s="5" t="s">
        <v>2966</v>
      </c>
      <c r="O283" s="1">
        <v>39.700000000000003</v>
      </c>
      <c r="P283" s="6">
        <v>1</v>
      </c>
      <c r="Q283" s="6" t="s">
        <v>3909</v>
      </c>
      <c r="R283" s="1" t="s">
        <v>3554</v>
      </c>
      <c r="S28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3" s="1" t="str">
        <f>IF(Таблица2[[#This Row],[Нас.пункт, микрорайон]]="Искателей","Искателей","")</f>
        <v/>
      </c>
      <c r="U28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28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3" s="5" t="s">
        <v>2968</v>
      </c>
      <c r="AA283" s="5">
        <v>1</v>
      </c>
      <c r="AB283" s="1" t="s">
        <v>3164</v>
      </c>
      <c r="AC28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3" s="1">
        <v>2</v>
      </c>
      <c r="AF283" s="1">
        <v>202</v>
      </c>
      <c r="AG283" s="1" t="s">
        <v>1352</v>
      </c>
      <c r="AH283" s="7">
        <v>332556.23</v>
      </c>
      <c r="AI283" s="7">
        <f>Таблица2[[#This Row],[Действующая КС]]/Таблица2[[#This Row],[Площадь помещения]]</f>
        <v>8376.7312342569257</v>
      </c>
      <c r="AJ283" s="43">
        <f>VLOOKUP(Таблица2[[#This Row],[Уточнённый кадастровый номер родительского объекта - здания]],Таблица1[[Кадастровый номер здания]:[УПКС]],33,0)</f>
        <v>12768.699199999999</v>
      </c>
      <c r="AK283" s="47">
        <f>ROUND(Таблица2[[#This Row],[УПКС родительского объекта]]*Таблица2[[#This Row],[Площадь помещения]],2)</f>
        <v>506917.36</v>
      </c>
      <c r="AL283" s="14">
        <f>Таблица2[[#This Row],[Кадастровая стоимость, руб]]/Таблица2[[#This Row],[Действующая КС]]</f>
        <v>1.5243057091427816</v>
      </c>
      <c r="AM283" s="13" t="s">
        <v>3996</v>
      </c>
      <c r="AN283" s="13" t="s">
        <v>3997</v>
      </c>
      <c r="AO283" s="13" t="s">
        <v>3999</v>
      </c>
      <c r="AP283" s="12" t="s">
        <v>3985</v>
      </c>
      <c r="AQ283" s="12" t="s">
        <v>3986</v>
      </c>
      <c r="AR283" s="46" t="s">
        <v>4015</v>
      </c>
    </row>
    <row r="284" spans="1:44" x14ac:dyDescent="0.25">
      <c r="A284" s="1" t="s">
        <v>3555</v>
      </c>
      <c r="B284" s="1" t="s">
        <v>2966</v>
      </c>
      <c r="C284" s="1" t="s">
        <v>527</v>
      </c>
      <c r="D28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4" s="1"/>
      <c r="H28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4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284" s="5" t="s">
        <v>3988</v>
      </c>
      <c r="K284" s="5" t="s">
        <v>3989</v>
      </c>
      <c r="L284" s="5" t="s">
        <v>1005</v>
      </c>
      <c r="M284" s="5">
        <v>205001000000</v>
      </c>
      <c r="N284" s="5" t="s">
        <v>2966</v>
      </c>
      <c r="O284" s="1">
        <v>39.6</v>
      </c>
      <c r="P284" s="6">
        <v>1</v>
      </c>
      <c r="Q284" s="6" t="s">
        <v>3909</v>
      </c>
      <c r="R284" s="1" t="s">
        <v>3556</v>
      </c>
      <c r="S28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4" s="1" t="str">
        <f>IF(Таблица2[[#This Row],[Нас.пункт, микрорайон]]="Искателей","Искателей","")</f>
        <v/>
      </c>
      <c r="U28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28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4" s="5" t="s">
        <v>2968</v>
      </c>
      <c r="AA284" s="5">
        <v>1</v>
      </c>
      <c r="AB284" s="1" t="s">
        <v>3164</v>
      </c>
      <c r="AC28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4" s="1">
        <v>2</v>
      </c>
      <c r="AF284" s="1">
        <v>202</v>
      </c>
      <c r="AG284" s="1" t="s">
        <v>1352</v>
      </c>
      <c r="AH284" s="7">
        <v>331718.56</v>
      </c>
      <c r="AI284" s="7">
        <f>Таблица2[[#This Row],[Действующая КС]]/Таблица2[[#This Row],[Площадь помещения]]</f>
        <v>8376.7313131313131</v>
      </c>
      <c r="AJ284" s="43">
        <f>VLOOKUP(Таблица2[[#This Row],[Уточнённый кадастровый номер родительского объекта - здания]],Таблица1[[Кадастровый номер здания]:[УПКС]],33,0)</f>
        <v>12771.1044</v>
      </c>
      <c r="AK284" s="47">
        <f>ROUND(Таблица2[[#This Row],[УПКС родительского объекта]]*Таблица2[[#This Row],[Площадь помещения]],2)</f>
        <v>505735.73</v>
      </c>
      <c r="AL284" s="14">
        <f>Таблица2[[#This Row],[Кадастровая стоимость, руб]]/Таблица2[[#This Row],[Действующая КС]]</f>
        <v>1.524592805419148</v>
      </c>
      <c r="AM284" s="13" t="s">
        <v>3996</v>
      </c>
      <c r="AN284" s="13" t="s">
        <v>3997</v>
      </c>
      <c r="AO284" s="13" t="s">
        <v>3999</v>
      </c>
      <c r="AP284" s="12" t="s">
        <v>3985</v>
      </c>
      <c r="AQ284" s="12" t="s">
        <v>3986</v>
      </c>
      <c r="AR284" s="46" t="s">
        <v>4015</v>
      </c>
    </row>
    <row r="285" spans="1:44" x14ac:dyDescent="0.25">
      <c r="A285" s="1" t="s">
        <v>3557</v>
      </c>
      <c r="B285" s="1" t="s">
        <v>2966</v>
      </c>
      <c r="C285" s="1" t="s">
        <v>691</v>
      </c>
      <c r="D28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5" s="1"/>
      <c r="H28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5" s="5">
        <f>VLOOKUP(Таблица2[[#This Row],[Уточнённый кадастровый номер родительского объекта - здания]],Таблица1[[Кадастровый номер здания]:[№ корп]],14,0)</f>
        <v>1950</v>
      </c>
      <c r="J285" s="5" t="s">
        <v>3988</v>
      </c>
      <c r="K285" s="5" t="s">
        <v>3989</v>
      </c>
      <c r="L285" s="5" t="s">
        <v>1005</v>
      </c>
      <c r="M285" s="5">
        <v>205001000000</v>
      </c>
      <c r="N285" s="5" t="s">
        <v>2966</v>
      </c>
      <c r="O285" s="1">
        <v>49.1</v>
      </c>
      <c r="P285" s="6">
        <v>1</v>
      </c>
      <c r="Q285" s="6" t="s">
        <v>3909</v>
      </c>
      <c r="R285" s="1" t="s">
        <v>3558</v>
      </c>
      <c r="S28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5" s="1" t="str">
        <f>IF(Таблица2[[#This Row],[Нас.пункт, микрорайон]]="Искателей","Искателей","")</f>
        <v/>
      </c>
      <c r="U28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28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5" s="5" t="s">
        <v>2968</v>
      </c>
      <c r="AA285" s="5">
        <v>1</v>
      </c>
      <c r="AB285" s="1"/>
      <c r="AC28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5" s="1">
        <v>2</v>
      </c>
      <c r="AF285" s="1">
        <v>201</v>
      </c>
      <c r="AG285" s="1" t="s">
        <v>1350</v>
      </c>
      <c r="AH285" s="7">
        <v>411297.51</v>
      </c>
      <c r="AI285" s="7">
        <f>Таблица2[[#This Row],[Действующая КС]]/Таблица2[[#This Row],[Площадь помещения]]</f>
        <v>8376.731364562118</v>
      </c>
      <c r="AJ285" s="43">
        <f>VLOOKUP(Таблица2[[#This Row],[Уточнённый кадастровый номер родительского объекта - здания]],Таблица1[[Кадастровый номер здания]:[УПКС]],33,0)</f>
        <v>12836.5808</v>
      </c>
      <c r="AK285" s="47">
        <f>ROUND(Таблица2[[#This Row],[УПКС родительского объекта]]*Таблица2[[#This Row],[Площадь помещения]],2)</f>
        <v>630276.12</v>
      </c>
      <c r="AL285" s="14">
        <f>Таблица2[[#This Row],[Кадастровая стоимость, руб]]/Таблица2[[#This Row],[Действующая КС]]</f>
        <v>1.5324092771677611</v>
      </c>
      <c r="AM285" s="13" t="s">
        <v>3996</v>
      </c>
      <c r="AN285" s="13" t="s">
        <v>3997</v>
      </c>
      <c r="AO285" s="13" t="s">
        <v>3999</v>
      </c>
      <c r="AP285" s="12" t="s">
        <v>3985</v>
      </c>
      <c r="AQ285" s="12" t="s">
        <v>3986</v>
      </c>
      <c r="AR285" s="46" t="s">
        <v>4015</v>
      </c>
    </row>
    <row r="286" spans="1:44" x14ac:dyDescent="0.25">
      <c r="A286" s="1" t="s">
        <v>3559</v>
      </c>
      <c r="B286" s="1" t="s">
        <v>2966</v>
      </c>
      <c r="C286" s="1" t="s">
        <v>733</v>
      </c>
      <c r="D28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6" s="1"/>
      <c r="H28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6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286" s="5" t="s">
        <v>3988</v>
      </c>
      <c r="K286" s="5" t="s">
        <v>3989</v>
      </c>
      <c r="L286" s="5" t="s">
        <v>1005</v>
      </c>
      <c r="M286" s="5">
        <v>205001000000</v>
      </c>
      <c r="N286" s="5" t="s">
        <v>2966</v>
      </c>
      <c r="O286" s="1">
        <v>69.2</v>
      </c>
      <c r="P286" s="6">
        <v>1</v>
      </c>
      <c r="Q286" s="6" t="s">
        <v>3909</v>
      </c>
      <c r="R286" s="1" t="s">
        <v>3560</v>
      </c>
      <c r="S28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6" s="1" t="str">
        <f>IF(Таблица2[[#This Row],[Нас.пункт, микрорайон]]="Искателей","Искателей","")</f>
        <v/>
      </c>
      <c r="U28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37</v>
      </c>
      <c r="X28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6" s="5" t="s">
        <v>2968</v>
      </c>
      <c r="AA286" s="5">
        <v>1</v>
      </c>
      <c r="AB286" s="1" t="s">
        <v>3164</v>
      </c>
      <c r="AC28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6" s="1">
        <v>2</v>
      </c>
      <c r="AF286" s="1">
        <v>202</v>
      </c>
      <c r="AG286" s="1" t="s">
        <v>1352</v>
      </c>
      <c r="AH286" s="7">
        <v>504413.52</v>
      </c>
      <c r="AI286" s="7">
        <f>Таблица2[[#This Row],[Действующая КС]]/Таблица2[[#This Row],[Площадь помещения]]</f>
        <v>7289.212716763006</v>
      </c>
      <c r="AJ286" s="43">
        <f>VLOOKUP(Таблица2[[#This Row],[Уточнённый кадастровый номер родительского объекта - здания]],Таблица1[[Кадастровый номер здания]:[УПКС]],33,0)</f>
        <v>26854.3024</v>
      </c>
      <c r="AK286" s="47">
        <f>ROUND(Таблица2[[#This Row],[УПКС родительского объекта]]*Таблица2[[#This Row],[Площадь помещения]],2)</f>
        <v>1858317.73</v>
      </c>
      <c r="AL286" s="14">
        <f>Таблица2[[#This Row],[Кадастровая стоимость, руб]]/Таблица2[[#This Row],[Действующая КС]]</f>
        <v>3.6841156240221316</v>
      </c>
      <c r="AM286" s="13" t="s">
        <v>3996</v>
      </c>
      <c r="AN286" s="13" t="s">
        <v>3997</v>
      </c>
      <c r="AO286" s="13" t="s">
        <v>3999</v>
      </c>
      <c r="AP286" s="12" t="s">
        <v>3985</v>
      </c>
      <c r="AQ286" s="12" t="s">
        <v>3986</v>
      </c>
      <c r="AR286" s="46" t="s">
        <v>4015</v>
      </c>
    </row>
    <row r="287" spans="1:44" x14ac:dyDescent="0.25">
      <c r="A287" s="1" t="s">
        <v>3561</v>
      </c>
      <c r="B287" s="1" t="s">
        <v>2966</v>
      </c>
      <c r="C287" s="1" t="s">
        <v>561</v>
      </c>
      <c r="D28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7" s="1"/>
      <c r="H28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7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287" s="5" t="s">
        <v>3988</v>
      </c>
      <c r="K287" s="5" t="s">
        <v>3989</v>
      </c>
      <c r="L287" s="5" t="s">
        <v>1005</v>
      </c>
      <c r="M287" s="5">
        <v>205001000000</v>
      </c>
      <c r="N287" s="5" t="s">
        <v>2966</v>
      </c>
      <c r="O287" s="1">
        <v>45.7</v>
      </c>
      <c r="P287" s="6">
        <v>1</v>
      </c>
      <c r="Q287" s="6" t="s">
        <v>3909</v>
      </c>
      <c r="R287" s="1" t="s">
        <v>3562</v>
      </c>
      <c r="S28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7" s="1" t="str">
        <f>IF(Таблица2[[#This Row],[Нас.пункт, микрорайон]]="Искателей","Искателей","")</f>
        <v/>
      </c>
      <c r="U28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6А</v>
      </c>
      <c r="X28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7" s="5" t="s">
        <v>2968</v>
      </c>
      <c r="AA287" s="5">
        <v>1</v>
      </c>
      <c r="AB287" s="1" t="s">
        <v>3164</v>
      </c>
      <c r="AC28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7" s="1">
        <v>2</v>
      </c>
      <c r="AF287" s="1">
        <v>202</v>
      </c>
      <c r="AG287" s="1" t="s">
        <v>1352</v>
      </c>
      <c r="AH287" s="7">
        <v>382816.62</v>
      </c>
      <c r="AI287" s="7">
        <f>Таблица2[[#This Row],[Действующая КС]]/Таблица2[[#This Row],[Площадь помещения]]</f>
        <v>8376.7312910284454</v>
      </c>
      <c r="AJ287" s="43">
        <f>VLOOKUP(Таблица2[[#This Row],[Уточнённый кадастровый номер родительского объекта - здания]],Таблица1[[Кадастровый номер здания]:[УПКС]],33,0)</f>
        <v>13872.7114</v>
      </c>
      <c r="AK287" s="47">
        <f>ROUND(Таблица2[[#This Row],[УПКС родительского объекта]]*Таблица2[[#This Row],[Площадь помещения]],2)</f>
        <v>633982.91</v>
      </c>
      <c r="AL287" s="14">
        <f>Таблица2[[#This Row],[Кадастровая стоимость, руб]]/Таблица2[[#This Row],[Действующая КС]]</f>
        <v>1.6561007983404692</v>
      </c>
      <c r="AM287" s="13" t="s">
        <v>3996</v>
      </c>
      <c r="AN287" s="13" t="s">
        <v>3997</v>
      </c>
      <c r="AO287" s="13" t="s">
        <v>3999</v>
      </c>
      <c r="AP287" s="12" t="s">
        <v>3985</v>
      </c>
      <c r="AQ287" s="12" t="s">
        <v>3986</v>
      </c>
      <c r="AR287" s="46" t="s">
        <v>4015</v>
      </c>
    </row>
    <row r="288" spans="1:44" x14ac:dyDescent="0.25">
      <c r="A288" s="1" t="s">
        <v>3563</v>
      </c>
      <c r="B288" s="1" t="s">
        <v>2966</v>
      </c>
      <c r="C288" s="1" t="s">
        <v>690</v>
      </c>
      <c r="D28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8" s="1"/>
      <c r="H28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8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288" s="5" t="s">
        <v>3988</v>
      </c>
      <c r="K288" s="5" t="s">
        <v>3989</v>
      </c>
      <c r="L288" s="5" t="s">
        <v>1005</v>
      </c>
      <c r="M288" s="5">
        <v>205001000000</v>
      </c>
      <c r="N288" s="5" t="s">
        <v>2966</v>
      </c>
      <c r="O288" s="1">
        <v>64</v>
      </c>
      <c r="P288" s="6">
        <v>1</v>
      </c>
      <c r="Q288" s="6" t="s">
        <v>3909</v>
      </c>
      <c r="R288" s="1" t="s">
        <v>3564</v>
      </c>
      <c r="S28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8" s="1" t="str">
        <f>IF(Таблица2[[#This Row],[Нас.пункт, микрорайон]]="Искателей","Искателей","")</f>
        <v/>
      </c>
      <c r="U28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28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8" s="5" t="s">
        <v>2968</v>
      </c>
      <c r="AA288" s="5">
        <v>1</v>
      </c>
      <c r="AB288" s="1" t="s">
        <v>3164</v>
      </c>
      <c r="AC28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8" s="1">
        <v>2</v>
      </c>
      <c r="AF288" s="1">
        <v>202</v>
      </c>
      <c r="AG288" s="1" t="s">
        <v>1352</v>
      </c>
      <c r="AH288" s="7">
        <v>466509.62</v>
      </c>
      <c r="AI288" s="7">
        <f>Таблица2[[#This Row],[Действующая КС]]/Таблица2[[#This Row],[Площадь помещения]]</f>
        <v>7289.2128124999999</v>
      </c>
      <c r="AJ288" s="43">
        <f>VLOOKUP(Таблица2[[#This Row],[Уточнённый кадастровый номер родительского объекта - здания]],Таблица1[[Кадастровый номер здания]:[УПКС]],33,0)</f>
        <v>13638.867099999999</v>
      </c>
      <c r="AK288" s="47">
        <f>ROUND(Таблица2[[#This Row],[УПКС родительского объекта]]*Таблица2[[#This Row],[Площадь помещения]],2)</f>
        <v>872887.49</v>
      </c>
      <c r="AL288" s="14">
        <f>Таблица2[[#This Row],[Кадастровая стоимость, руб]]/Таблица2[[#This Row],[Действующая КС]]</f>
        <v>1.8711028724337988</v>
      </c>
      <c r="AM288" s="13" t="s">
        <v>3996</v>
      </c>
      <c r="AN288" s="13" t="s">
        <v>3997</v>
      </c>
      <c r="AO288" s="13" t="s">
        <v>3999</v>
      </c>
      <c r="AP288" s="12" t="s">
        <v>3985</v>
      </c>
      <c r="AQ288" s="12" t="s">
        <v>3986</v>
      </c>
      <c r="AR288" s="46" t="s">
        <v>4015</v>
      </c>
    </row>
    <row r="289" spans="1:44" x14ac:dyDescent="0.25">
      <c r="A289" s="1" t="s">
        <v>3565</v>
      </c>
      <c r="B289" s="1" t="s">
        <v>2966</v>
      </c>
      <c r="C289" s="1" t="s">
        <v>519</v>
      </c>
      <c r="D28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8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8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89" s="1"/>
      <c r="H28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89" s="5">
        <f>VLOOKUP(Таблица2[[#This Row],[Уточнённый кадастровый номер родительского объекта - здания]],Таблица1[[Кадастровый номер здания]:[№ корп]],14,0)</f>
        <v>1930</v>
      </c>
      <c r="J289" s="5" t="s">
        <v>3988</v>
      </c>
      <c r="K289" s="5" t="s">
        <v>3989</v>
      </c>
      <c r="L289" s="5" t="s">
        <v>1005</v>
      </c>
      <c r="M289" s="5">
        <v>205001000000</v>
      </c>
      <c r="N289" s="5" t="s">
        <v>2966</v>
      </c>
      <c r="O289" s="1">
        <v>38.700000000000003</v>
      </c>
      <c r="P289" s="6">
        <v>1</v>
      </c>
      <c r="Q289" s="6" t="s">
        <v>3909</v>
      </c>
      <c r="R289" s="1" t="s">
        <v>3566</v>
      </c>
      <c r="S28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89" s="1" t="str">
        <f>IF(Таблица2[[#This Row],[Нас.пункт, микрорайон]]="Искателей","Искателей","")</f>
        <v/>
      </c>
      <c r="U28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8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8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25</v>
      </c>
      <c r="X28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8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89" s="5" t="s">
        <v>2968</v>
      </c>
      <c r="AA289" s="5">
        <v>1</v>
      </c>
      <c r="AB289" s="1" t="s">
        <v>3164</v>
      </c>
      <c r="AC28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8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89" s="1">
        <v>2</v>
      </c>
      <c r="AF289" s="1">
        <v>202</v>
      </c>
      <c r="AG289" s="1" t="s">
        <v>1352</v>
      </c>
      <c r="AH289" s="7">
        <v>324179.5</v>
      </c>
      <c r="AI289" s="7">
        <f>Таблица2[[#This Row],[Действующая КС]]/Таблица2[[#This Row],[Площадь помещения]]</f>
        <v>8376.7312661498709</v>
      </c>
      <c r="AJ289" s="43">
        <f>VLOOKUP(Таблица2[[#This Row],[Уточнённый кадастровый номер родительского объекта - здания]],Таблица1[[Кадастровый номер здания]:[УПКС]],33,0)</f>
        <v>12792.751700000001</v>
      </c>
      <c r="AK289" s="47">
        <f>ROUND(Таблица2[[#This Row],[УПКС родительского объекта]]*Таблица2[[#This Row],[Площадь помещения]],2)</f>
        <v>495079.49</v>
      </c>
      <c r="AL289" s="14">
        <f>Таблица2[[#This Row],[Кадастровая стоимость, руб]]/Таблица2[[#This Row],[Действующая КС]]</f>
        <v>1.5271770423484521</v>
      </c>
      <c r="AM289" s="13" t="s">
        <v>3996</v>
      </c>
      <c r="AN289" s="13" t="s">
        <v>3997</v>
      </c>
      <c r="AO289" s="13" t="s">
        <v>3999</v>
      </c>
      <c r="AP289" s="12" t="s">
        <v>3985</v>
      </c>
      <c r="AQ289" s="12" t="s">
        <v>3986</v>
      </c>
      <c r="AR289" s="46" t="s">
        <v>4015</v>
      </c>
    </row>
    <row r="290" spans="1:44" x14ac:dyDescent="0.25">
      <c r="A290" s="1" t="s">
        <v>3567</v>
      </c>
      <c r="B290" s="1" t="s">
        <v>2999</v>
      </c>
      <c r="C290" s="1" t="s">
        <v>735</v>
      </c>
      <c r="D29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0" s="1"/>
      <c r="H29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0" s="5">
        <f>VLOOKUP(Таблица2[[#This Row],[Уточнённый кадастровый номер родительского объекта - здания]],Таблица1[[Кадастровый номер здания]:[№ корп]],14,0)</f>
        <v>1989</v>
      </c>
      <c r="J290" s="5" t="s">
        <v>3988</v>
      </c>
      <c r="K290" s="5" t="s">
        <v>3989</v>
      </c>
      <c r="L290" s="5" t="s">
        <v>1005</v>
      </c>
      <c r="M290" s="5">
        <v>205001000000</v>
      </c>
      <c r="N290" s="5" t="s">
        <v>2966</v>
      </c>
      <c r="O290" s="1">
        <v>69.5</v>
      </c>
      <c r="P290" s="6">
        <v>1</v>
      </c>
      <c r="Q290" s="6" t="s">
        <v>3909</v>
      </c>
      <c r="R290" s="1" t="s">
        <v>3568</v>
      </c>
      <c r="S29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0" s="1" t="str">
        <f>IF(Таблица2[[#This Row],[Нас.пункт, микрорайон]]="Искателей","Искателей","")</f>
        <v/>
      </c>
      <c r="U29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9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29</v>
      </c>
      <c r="X29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0" s="5" t="s">
        <v>2968</v>
      </c>
      <c r="AA290" s="5">
        <v>1</v>
      </c>
      <c r="AB290" s="1" t="s">
        <v>3164</v>
      </c>
      <c r="AC29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0" s="1">
        <v>2</v>
      </c>
      <c r="AF290" s="1">
        <v>202</v>
      </c>
      <c r="AG290" s="1" t="s">
        <v>1352</v>
      </c>
      <c r="AH290" s="7">
        <v>2702627.74</v>
      </c>
      <c r="AI290" s="7">
        <f>Таблица2[[#This Row],[Действующая КС]]/Таблица2[[#This Row],[Площадь помещения]]</f>
        <v>38886.730071942446</v>
      </c>
      <c r="AJ290" s="43">
        <f>VLOOKUP(Таблица2[[#This Row],[Уточнённый кадастровый номер родительского объекта - здания]],Таблица1[[Кадастровый номер здания]:[УПКС]],33,0)</f>
        <v>31170.934099999999</v>
      </c>
      <c r="AK290" s="47">
        <f>ROUND(Таблица2[[#This Row],[УПКС родительского объекта]]*Таблица2[[#This Row],[Площадь помещения]],2)</f>
        <v>2166379.92</v>
      </c>
      <c r="AL290" s="14">
        <f>Таблица2[[#This Row],[Кадастровая стоимость, руб]]/Таблица2[[#This Row],[Действующая КС]]</f>
        <v>0.80158280326094766</v>
      </c>
      <c r="AM290" s="13" t="s">
        <v>3996</v>
      </c>
      <c r="AN290" s="13" t="s">
        <v>3997</v>
      </c>
      <c r="AO290" s="13" t="s">
        <v>3999</v>
      </c>
      <c r="AP290" s="12" t="s">
        <v>3985</v>
      </c>
      <c r="AQ290" s="12" t="s">
        <v>3986</v>
      </c>
      <c r="AR290" s="46" t="s">
        <v>4015</v>
      </c>
    </row>
    <row r="291" spans="1:44" x14ac:dyDescent="0.25">
      <c r="A291" s="1" t="s">
        <v>3569</v>
      </c>
      <c r="B291" s="1" t="s">
        <v>2966</v>
      </c>
      <c r="C291" s="1" t="s">
        <v>814</v>
      </c>
      <c r="D29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1" s="1"/>
      <c r="H29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1" s="5">
        <f>VLOOKUP(Таблица2[[#This Row],[Уточнённый кадастровый номер родительского объекта - здания]],Таблица1[[Кадастровый номер здания]:[№ корп]],14,0)</f>
        <v>2001</v>
      </c>
      <c r="J291" s="5" t="s">
        <v>3988</v>
      </c>
      <c r="K291" s="5" t="s">
        <v>3989</v>
      </c>
      <c r="L291" s="5" t="s">
        <v>1005</v>
      </c>
      <c r="M291" s="5">
        <v>205001000000</v>
      </c>
      <c r="N291" s="5" t="s">
        <v>2966</v>
      </c>
      <c r="O291" s="1">
        <v>81.3</v>
      </c>
      <c r="P291" s="6">
        <v>1</v>
      </c>
      <c r="Q291" s="6" t="s">
        <v>3909</v>
      </c>
      <c r="R291" s="1" t="s">
        <v>3570</v>
      </c>
      <c r="S29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1" s="1" t="str">
        <f>IF(Таблица2[[#This Row],[Нас.пункт, микрорайон]]="Искателей","Искателей","")</f>
        <v/>
      </c>
      <c r="U29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Сахалинский</v>
      </c>
      <c r="W29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39</v>
      </c>
      <c r="X29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1" s="5" t="s">
        <v>2968</v>
      </c>
      <c r="AA291" s="5">
        <v>1</v>
      </c>
      <c r="AB291" s="1" t="s">
        <v>3164</v>
      </c>
      <c r="AC29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1" s="1">
        <v>2</v>
      </c>
      <c r="AF291" s="1">
        <v>202</v>
      </c>
      <c r="AG291" s="1" t="s">
        <v>1352</v>
      </c>
      <c r="AH291" s="7">
        <v>592613</v>
      </c>
      <c r="AI291" s="7">
        <f>Таблица2[[#This Row],[Действующая КС]]/Таблица2[[#This Row],[Площадь помещения]]</f>
        <v>7289.2127921279216</v>
      </c>
      <c r="AJ291" s="43">
        <f>VLOOKUP(Таблица2[[#This Row],[Уточнённый кадастровый номер родительского объекта - здания]],Таблица1[[Кадастровый номер здания]:[УПКС]],33,0)</f>
        <v>35675.122199999998</v>
      </c>
      <c r="AK291" s="47">
        <f>ROUND(Таблица2[[#This Row],[УПКС родительского объекта]]*Таблица2[[#This Row],[Площадь помещения]],2)</f>
        <v>2900387.43</v>
      </c>
      <c r="AL291" s="14">
        <f>Таблица2[[#This Row],[Кадастровая стоимость, руб]]/Таблица2[[#This Row],[Действующая КС]]</f>
        <v>4.8942352428988229</v>
      </c>
      <c r="AM291" s="13" t="s">
        <v>3996</v>
      </c>
      <c r="AN291" s="13" t="s">
        <v>3997</v>
      </c>
      <c r="AO291" s="13" t="s">
        <v>3999</v>
      </c>
      <c r="AP291" s="12" t="s">
        <v>3985</v>
      </c>
      <c r="AQ291" s="12" t="s">
        <v>3986</v>
      </c>
      <c r="AR291" s="46" t="s">
        <v>4015</v>
      </c>
    </row>
    <row r="292" spans="1:44" x14ac:dyDescent="0.25">
      <c r="A292" s="1" t="s">
        <v>3571</v>
      </c>
      <c r="B292" s="1" t="s">
        <v>2966</v>
      </c>
      <c r="C292" s="1" t="s">
        <v>501</v>
      </c>
      <c r="D29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2" s="1"/>
      <c r="H29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2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292" s="5" t="s">
        <v>3988</v>
      </c>
      <c r="K292" s="5" t="s">
        <v>3989</v>
      </c>
      <c r="L292" s="5" t="s">
        <v>1005</v>
      </c>
      <c r="M292" s="5">
        <v>205001000000</v>
      </c>
      <c r="N292" s="5" t="s">
        <v>2966</v>
      </c>
      <c r="O292" s="1">
        <v>34.299999999999997</v>
      </c>
      <c r="P292" s="6">
        <v>1</v>
      </c>
      <c r="Q292" s="6" t="s">
        <v>3900</v>
      </c>
      <c r="R292" s="1" t="s">
        <v>3572</v>
      </c>
      <c r="S29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2" s="1" t="str">
        <f>IF(Таблица2[[#This Row],[Нас.пункт, микрорайон]]="Искателей","Искателей","")</f>
        <v/>
      </c>
      <c r="U29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9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77</v>
      </c>
      <c r="X29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2" s="5" t="s">
        <v>2968</v>
      </c>
      <c r="AA292" s="5">
        <v>1</v>
      </c>
      <c r="AB292" s="1" t="s">
        <v>3164</v>
      </c>
      <c r="AC29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2" s="1">
        <v>2</v>
      </c>
      <c r="AF292" s="1">
        <v>202</v>
      </c>
      <c r="AG292" s="1" t="s">
        <v>1352</v>
      </c>
      <c r="AH292" s="7">
        <v>287321.88</v>
      </c>
      <c r="AI292" s="7">
        <f>Таблица2[[#This Row],[Действующая КС]]/Таблица2[[#This Row],[Площадь помещения]]</f>
        <v>8376.7311953352782</v>
      </c>
      <c r="AJ292" s="43">
        <f>VLOOKUP(Таблица2[[#This Row],[Уточнённый кадастровый номер родительского объекта - здания]],Таблица1[[Кадастровый номер здания]:[УПКС]],33,0)</f>
        <v>14612.9421</v>
      </c>
      <c r="AK292" s="47">
        <f>ROUND(Таблица2[[#This Row],[УПКС родительского объекта]]*Таблица2[[#This Row],[Площадь помещения]],2)</f>
        <v>501223.91</v>
      </c>
      <c r="AL292" s="14">
        <f>Таблица2[[#This Row],[Кадастровая стоимость, руб]]/Таблица2[[#This Row],[Действующая КС]]</f>
        <v>1.7444682945830647</v>
      </c>
      <c r="AM292" s="13" t="s">
        <v>3996</v>
      </c>
      <c r="AN292" s="13" t="s">
        <v>3997</v>
      </c>
      <c r="AO292" s="13" t="s">
        <v>3999</v>
      </c>
      <c r="AP292" s="12" t="s">
        <v>3985</v>
      </c>
      <c r="AQ292" s="12" t="s">
        <v>3986</v>
      </c>
      <c r="AR292" s="46" t="s">
        <v>4015</v>
      </c>
    </row>
    <row r="293" spans="1:44" x14ac:dyDescent="0.25">
      <c r="A293" s="1" t="s">
        <v>3573</v>
      </c>
      <c r="B293" s="1" t="s">
        <v>2966</v>
      </c>
      <c r="C293" s="1" t="s">
        <v>577</v>
      </c>
      <c r="D29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3" s="1"/>
      <c r="H29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3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293" s="5" t="s">
        <v>3988</v>
      </c>
      <c r="K293" s="5" t="s">
        <v>3989</v>
      </c>
      <c r="L293" s="5" t="s">
        <v>1005</v>
      </c>
      <c r="M293" s="5">
        <v>205001000000</v>
      </c>
      <c r="N293" s="5" t="s">
        <v>2966</v>
      </c>
      <c r="O293" s="1">
        <v>48.9</v>
      </c>
      <c r="P293" s="6">
        <v>1</v>
      </c>
      <c r="Q293" s="6" t="s">
        <v>3900</v>
      </c>
      <c r="R293" s="1" t="s">
        <v>3574</v>
      </c>
      <c r="S29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3" s="1" t="str">
        <f>IF(Таблица2[[#This Row],[Нас.пункт, микрорайон]]="Искателей","Искателей","")</f>
        <v/>
      </c>
      <c r="U29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9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77А</v>
      </c>
      <c r="X29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3" s="5" t="s">
        <v>2968</v>
      </c>
      <c r="AA293" s="5">
        <v>1</v>
      </c>
      <c r="AB293" s="1" t="s">
        <v>3164</v>
      </c>
      <c r="AC29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3" s="1">
        <v>2</v>
      </c>
      <c r="AF293" s="1">
        <v>202</v>
      </c>
      <c r="AG293" s="1" t="s">
        <v>1352</v>
      </c>
      <c r="AH293" s="7">
        <v>409622.16</v>
      </c>
      <c r="AI293" s="7">
        <f>Таблица2[[#This Row],[Действующая КС]]/Таблица2[[#This Row],[Площадь помещения]]</f>
        <v>8376.7312883435588</v>
      </c>
      <c r="AJ293" s="43">
        <f>VLOOKUP(Таблица2[[#This Row],[Уточнённый кадастровый номер родительского объекта - здания]],Таблица1[[Кадастровый номер здания]:[УПКС]],33,0)</f>
        <v>14190.418900000001</v>
      </c>
      <c r="AK293" s="47">
        <f>ROUND(Таблица2[[#This Row],[УПКС родительского объекта]]*Таблица2[[#This Row],[Площадь помещения]],2)</f>
        <v>693911.48</v>
      </c>
      <c r="AL293" s="14">
        <f>Таблица2[[#This Row],[Кадастровая стоимость, руб]]/Таблица2[[#This Row],[Действующая КС]]</f>
        <v>1.6940281746475827</v>
      </c>
      <c r="AM293" s="13" t="s">
        <v>3996</v>
      </c>
      <c r="AN293" s="13" t="s">
        <v>3997</v>
      </c>
      <c r="AO293" s="13" t="s">
        <v>3999</v>
      </c>
      <c r="AP293" s="12" t="s">
        <v>3985</v>
      </c>
      <c r="AQ293" s="12" t="s">
        <v>3986</v>
      </c>
      <c r="AR293" s="46" t="s">
        <v>4015</v>
      </c>
    </row>
    <row r="294" spans="1:44" x14ac:dyDescent="0.25">
      <c r="A294" s="1" t="s">
        <v>3575</v>
      </c>
      <c r="B294" s="1" t="s">
        <v>2966</v>
      </c>
      <c r="C294" s="1" t="s">
        <v>720</v>
      </c>
      <c r="D29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4" s="1"/>
      <c r="H29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4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294" s="5" t="s">
        <v>3988</v>
      </c>
      <c r="K294" s="5" t="s">
        <v>3989</v>
      </c>
      <c r="L294" s="5" t="s">
        <v>1005</v>
      </c>
      <c r="M294" s="5">
        <v>205001000000</v>
      </c>
      <c r="N294" s="5" t="s">
        <v>2966</v>
      </c>
      <c r="O294" s="1">
        <v>31.5</v>
      </c>
      <c r="P294" s="6">
        <v>1</v>
      </c>
      <c r="Q294" s="6" t="s">
        <v>3900</v>
      </c>
      <c r="R294" s="1" t="s">
        <v>3576</v>
      </c>
      <c r="S29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4" s="1" t="str">
        <f>IF(Таблица2[[#This Row],[Нас.пункт, микрорайон]]="Искателей","Искателей","")</f>
        <v/>
      </c>
      <c r="U29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9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91</v>
      </c>
      <c r="X29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4" s="5" t="s">
        <v>2968</v>
      </c>
      <c r="AA294" s="5">
        <v>1</v>
      </c>
      <c r="AB294" s="1"/>
      <c r="AC29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4" s="1">
        <v>2</v>
      </c>
      <c r="AF294" s="1">
        <v>201</v>
      </c>
      <c r="AG294" s="1" t="s">
        <v>1350</v>
      </c>
      <c r="AH294" s="7">
        <v>1479763.84</v>
      </c>
      <c r="AI294" s="7">
        <f>Таблица2[[#This Row],[Действующая КС]]/Таблица2[[#This Row],[Площадь помещения]]</f>
        <v>46976.629841269845</v>
      </c>
      <c r="AJ294" s="43">
        <f>VLOOKUP(Таблица2[[#This Row],[Уточнённый кадастровый номер родительского объекта - здания]],Таблица1[[Кадастровый номер здания]:[УПКС]],33,0)</f>
        <v>13101.025299999999</v>
      </c>
      <c r="AK294" s="47">
        <f>ROUND(Таблица2[[#This Row],[УПКС родительского объекта]]*Таблица2[[#This Row],[Площадь помещения]],2)</f>
        <v>412682.3</v>
      </c>
      <c r="AL294" s="14">
        <f>Таблица2[[#This Row],[Кадастровая стоимость, руб]]/Таблица2[[#This Row],[Действующая КС]]</f>
        <v>0.27888389271628639</v>
      </c>
      <c r="AM294" s="13" t="s">
        <v>3996</v>
      </c>
      <c r="AN294" s="13" t="s">
        <v>3997</v>
      </c>
      <c r="AO294" s="13" t="s">
        <v>3999</v>
      </c>
      <c r="AP294" s="12" t="s">
        <v>3985</v>
      </c>
      <c r="AQ294" s="12" t="s">
        <v>3986</v>
      </c>
      <c r="AR294" s="46" t="s">
        <v>4015</v>
      </c>
    </row>
    <row r="295" spans="1:44" x14ac:dyDescent="0.25">
      <c r="A295" s="1" t="s">
        <v>3577</v>
      </c>
      <c r="B295" s="1" t="s">
        <v>2966</v>
      </c>
      <c r="C295" s="1" t="s">
        <v>720</v>
      </c>
      <c r="D29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5" s="1"/>
      <c r="H29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5" s="5">
        <f>VLOOKUP(Таблица2[[#This Row],[Уточнённый кадастровый номер родительского объекта - здания]],Таблица1[[Кадастровый номер здания]:[№ корп]],14,0)</f>
        <v>1954</v>
      </c>
      <c r="J295" s="5" t="s">
        <v>3988</v>
      </c>
      <c r="K295" s="5" t="s">
        <v>3989</v>
      </c>
      <c r="L295" s="5" t="s">
        <v>1005</v>
      </c>
      <c r="M295" s="5">
        <v>205001000000</v>
      </c>
      <c r="N295" s="5" t="s">
        <v>2966</v>
      </c>
      <c r="O295" s="1">
        <v>36</v>
      </c>
      <c r="P295" s="6">
        <v>1</v>
      </c>
      <c r="Q295" s="6" t="s">
        <v>3900</v>
      </c>
      <c r="R295" s="1" t="s">
        <v>3578</v>
      </c>
      <c r="S29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5" s="1" t="str">
        <f>IF(Таблица2[[#This Row],[Нас.пункт, микрорайон]]="Искателей","Искателей","")</f>
        <v/>
      </c>
      <c r="U29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9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91</v>
      </c>
      <c r="X29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5" s="5" t="s">
        <v>2968</v>
      </c>
      <c r="AA295" s="5">
        <v>2</v>
      </c>
      <c r="AB295" s="1"/>
      <c r="AC29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5" s="1">
        <v>2</v>
      </c>
      <c r="AF295" s="1">
        <v>201</v>
      </c>
      <c r="AG295" s="1" t="s">
        <v>1350</v>
      </c>
      <c r="AH295" s="7">
        <v>1642688.64</v>
      </c>
      <c r="AI295" s="7">
        <f>Таблица2[[#This Row],[Действующая КС]]/Таблица2[[#This Row],[Площадь помещения]]</f>
        <v>45630.239999999998</v>
      </c>
      <c r="AJ295" s="43">
        <f>VLOOKUP(Таблица2[[#This Row],[Уточнённый кадастровый номер родительского объекта - здания]],Таблица1[[Кадастровый номер здания]:[УПКС]],33,0)</f>
        <v>13101.025299999999</v>
      </c>
      <c r="AK295" s="47">
        <f>ROUND(Таблица2[[#This Row],[УПКС родительского объекта]]*Таблица2[[#This Row],[Площадь помещения]],2)</f>
        <v>471636.91</v>
      </c>
      <c r="AL295" s="14">
        <f>Таблица2[[#This Row],[Кадастровая стоимость, руб]]/Таблица2[[#This Row],[Действующая КС]]</f>
        <v>0.28711278480625518</v>
      </c>
      <c r="AM295" s="13" t="s">
        <v>3996</v>
      </c>
      <c r="AN295" s="13" t="s">
        <v>3997</v>
      </c>
      <c r="AO295" s="13" t="s">
        <v>3999</v>
      </c>
      <c r="AP295" s="12" t="s">
        <v>3985</v>
      </c>
      <c r="AQ295" s="12" t="s">
        <v>3986</v>
      </c>
      <c r="AR295" s="46" t="s">
        <v>4015</v>
      </c>
    </row>
    <row r="296" spans="1:44" x14ac:dyDescent="0.25">
      <c r="A296" s="1" t="s">
        <v>3579</v>
      </c>
      <c r="B296" s="1" t="s">
        <v>2966</v>
      </c>
      <c r="C296" s="1" t="s">
        <v>843</v>
      </c>
      <c r="D29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6" s="1"/>
      <c r="H29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6" s="5">
        <f>VLOOKUP(Таблица2[[#This Row],[Уточнённый кадастровый номер родительского объекта - здания]],Таблица1[[Кадастровый номер здания]:[№ корп]],14,0)</f>
        <v>1980</v>
      </c>
      <c r="J296" s="5" t="s">
        <v>3988</v>
      </c>
      <c r="K296" s="5" t="s">
        <v>3989</v>
      </c>
      <c r="L296" s="5" t="s">
        <v>1005</v>
      </c>
      <c r="M296" s="5">
        <v>205001000000</v>
      </c>
      <c r="N296" s="5" t="s">
        <v>2966</v>
      </c>
      <c r="O296" s="1">
        <v>12.6</v>
      </c>
      <c r="P296" s="6">
        <v>1</v>
      </c>
      <c r="Q296" s="6" t="s">
        <v>3900</v>
      </c>
      <c r="R296" s="1" t="s">
        <v>3580</v>
      </c>
      <c r="S29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6" s="1" t="str">
        <f>IF(Таблица2[[#This Row],[Нас.пункт, микрорайон]]="Искателей","Искателей","")</f>
        <v/>
      </c>
      <c r="U29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9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93А</v>
      </c>
      <c r="X29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6" s="5" t="s">
        <v>2968</v>
      </c>
      <c r="AA296" s="5">
        <v>1</v>
      </c>
      <c r="AB296" s="1"/>
      <c r="AC29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6" s="1">
        <v>2</v>
      </c>
      <c r="AF296" s="1">
        <v>201</v>
      </c>
      <c r="AG296" s="1" t="s">
        <v>1350</v>
      </c>
      <c r="AH296" s="7">
        <v>91844.08</v>
      </c>
      <c r="AI296" s="7">
        <f>Таблица2[[#This Row],[Действующая КС]]/Таблица2[[#This Row],[Площадь помещения]]</f>
        <v>7289.212698412699</v>
      </c>
      <c r="AJ296" s="43">
        <f>VLOOKUP(Таблица2[[#This Row],[Уточнённый кадастровый номер родительского объекта - здания]],Таблица1[[Кадастровый номер здания]:[УПКС]],33,0)</f>
        <v>22981.948100000001</v>
      </c>
      <c r="AK296" s="47">
        <f>ROUND(Таблица2[[#This Row],[УПКС родительского объекта]]*Таблица2[[#This Row],[Площадь помещения]],2)</f>
        <v>289572.55</v>
      </c>
      <c r="AL296" s="14">
        <f>Таблица2[[#This Row],[Кадастровая стоимость, руб]]/Таблица2[[#This Row],[Действующая КС]]</f>
        <v>3.1528711485813781</v>
      </c>
      <c r="AM296" s="13" t="s">
        <v>3996</v>
      </c>
      <c r="AN296" s="13" t="s">
        <v>3997</v>
      </c>
      <c r="AO296" s="13" t="s">
        <v>3999</v>
      </c>
      <c r="AP296" s="12" t="s">
        <v>3985</v>
      </c>
      <c r="AQ296" s="12" t="s">
        <v>3986</v>
      </c>
      <c r="AR296" s="46" t="s">
        <v>4015</v>
      </c>
    </row>
    <row r="297" spans="1:44" x14ac:dyDescent="0.25">
      <c r="A297" s="1" t="s">
        <v>3581</v>
      </c>
      <c r="B297" s="1" t="s">
        <v>2966</v>
      </c>
      <c r="C297" s="1" t="s">
        <v>843</v>
      </c>
      <c r="D29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7" s="1"/>
      <c r="H29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7" s="5">
        <f>VLOOKUP(Таблица2[[#This Row],[Уточнённый кадастровый номер родительского объекта - здания]],Таблица1[[Кадастровый номер здания]:[№ корп]],14,0)</f>
        <v>1980</v>
      </c>
      <c r="J297" s="5" t="s">
        <v>3988</v>
      </c>
      <c r="K297" s="5" t="s">
        <v>3989</v>
      </c>
      <c r="L297" s="5" t="s">
        <v>1005</v>
      </c>
      <c r="M297" s="5">
        <v>205001000000</v>
      </c>
      <c r="N297" s="5" t="s">
        <v>2966</v>
      </c>
      <c r="O297" s="1">
        <v>16.5</v>
      </c>
      <c r="P297" s="6">
        <v>1</v>
      </c>
      <c r="Q297" s="6" t="s">
        <v>3900</v>
      </c>
      <c r="R297" s="1" t="s">
        <v>3582</v>
      </c>
      <c r="S29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7" s="1" t="str">
        <f>IF(Таблица2[[#This Row],[Нас.пункт, микрорайон]]="Искателей","Искателей","")</f>
        <v/>
      </c>
      <c r="U29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9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93А</v>
      </c>
      <c r="X29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7" s="5" t="s">
        <v>2968</v>
      </c>
      <c r="AA297" s="5">
        <v>2</v>
      </c>
      <c r="AB297" s="1"/>
      <c r="AC29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7" s="1">
        <v>2</v>
      </c>
      <c r="AF297" s="1">
        <v>201</v>
      </c>
      <c r="AG297" s="1" t="s">
        <v>1350</v>
      </c>
      <c r="AH297" s="7">
        <v>120272.01</v>
      </c>
      <c r="AI297" s="7">
        <f>Таблица2[[#This Row],[Действующая КС]]/Таблица2[[#This Row],[Площадь помещения]]</f>
        <v>7289.2127272727266</v>
      </c>
      <c r="AJ297" s="43">
        <f>VLOOKUP(Таблица2[[#This Row],[Уточнённый кадастровый номер родительского объекта - здания]],Таблица1[[Кадастровый номер здания]:[УПКС]],33,0)</f>
        <v>22981.948100000001</v>
      </c>
      <c r="AK297" s="47">
        <f>ROUND(Таблица2[[#This Row],[УПКС родительского объекта]]*Таблица2[[#This Row],[Площадь помещения]],2)</f>
        <v>379202.14</v>
      </c>
      <c r="AL297" s="14">
        <f>Таблица2[[#This Row],[Кадастровая стоимость, руб]]/Таблица2[[#This Row],[Действующая КС]]</f>
        <v>3.1528710628516148</v>
      </c>
      <c r="AM297" s="13" t="s">
        <v>3996</v>
      </c>
      <c r="AN297" s="13" t="s">
        <v>3997</v>
      </c>
      <c r="AO297" s="13" t="s">
        <v>3999</v>
      </c>
      <c r="AP297" s="12" t="s">
        <v>3985</v>
      </c>
      <c r="AQ297" s="12" t="s">
        <v>3986</v>
      </c>
      <c r="AR297" s="46" t="s">
        <v>4015</v>
      </c>
    </row>
    <row r="298" spans="1:44" x14ac:dyDescent="0.25">
      <c r="A298" s="1" t="s">
        <v>3583</v>
      </c>
      <c r="B298" s="1" t="s">
        <v>2966</v>
      </c>
      <c r="C298" s="1" t="s">
        <v>843</v>
      </c>
      <c r="D29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8" s="1"/>
      <c r="H29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8" s="5">
        <f>VLOOKUP(Таблица2[[#This Row],[Уточнённый кадастровый номер родительского объекта - здания]],Таблица1[[Кадастровый номер здания]:[№ корп]],14,0)</f>
        <v>1980</v>
      </c>
      <c r="J298" s="5" t="s">
        <v>3988</v>
      </c>
      <c r="K298" s="5" t="s">
        <v>3989</v>
      </c>
      <c r="L298" s="5" t="s">
        <v>1005</v>
      </c>
      <c r="M298" s="5">
        <v>205001000000</v>
      </c>
      <c r="N298" s="5" t="s">
        <v>2966</v>
      </c>
      <c r="O298" s="1">
        <v>25.9</v>
      </c>
      <c r="P298" s="6">
        <v>1</v>
      </c>
      <c r="Q298" s="6" t="s">
        <v>3900</v>
      </c>
      <c r="R298" s="1" t="s">
        <v>3584</v>
      </c>
      <c r="S29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8" s="1" t="str">
        <f>IF(Таблица2[[#This Row],[Нас.пункт, микрорайон]]="Искателей","Искателей","")</f>
        <v/>
      </c>
      <c r="U29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9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93А</v>
      </c>
      <c r="X29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8" s="5" t="s">
        <v>2968</v>
      </c>
      <c r="AA298" s="5">
        <v>3</v>
      </c>
      <c r="AB298" s="1"/>
      <c r="AC29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8" s="1">
        <v>2</v>
      </c>
      <c r="AF298" s="1">
        <v>201</v>
      </c>
      <c r="AG298" s="1" t="s">
        <v>1350</v>
      </c>
      <c r="AH298" s="7">
        <v>188790.61</v>
      </c>
      <c r="AI298" s="7">
        <f>Таблица2[[#This Row],[Действующая КС]]/Таблица2[[#This Row],[Площадь помещения]]</f>
        <v>7289.2127413127409</v>
      </c>
      <c r="AJ298" s="43">
        <f>VLOOKUP(Таблица2[[#This Row],[Уточнённый кадастровый номер родительского объекта - здания]],Таблица1[[Кадастровый номер здания]:[УПКС]],33,0)</f>
        <v>22981.948100000001</v>
      </c>
      <c r="AK298" s="47">
        <f>ROUND(Таблица2[[#This Row],[УПКС родительского объекта]]*Таблица2[[#This Row],[Площадь помещения]],2)</f>
        <v>595232.46</v>
      </c>
      <c r="AL298" s="14">
        <f>Таблица2[[#This Row],[Кадастровая стоимость, руб]]/Таблица2[[#This Row],[Действующая КС]]</f>
        <v>3.1528711094264699</v>
      </c>
      <c r="AM298" s="13" t="s">
        <v>3996</v>
      </c>
      <c r="AN298" s="13" t="s">
        <v>3997</v>
      </c>
      <c r="AO298" s="13" t="s">
        <v>3999</v>
      </c>
      <c r="AP298" s="12" t="s">
        <v>3985</v>
      </c>
      <c r="AQ298" s="12" t="s">
        <v>3986</v>
      </c>
      <c r="AR298" s="46" t="s">
        <v>4015</v>
      </c>
    </row>
    <row r="299" spans="1:44" x14ac:dyDescent="0.25">
      <c r="A299" s="1" t="s">
        <v>3585</v>
      </c>
      <c r="B299" s="1" t="s">
        <v>2966</v>
      </c>
      <c r="C299" s="1" t="s">
        <v>860</v>
      </c>
      <c r="D29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29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29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299" s="1"/>
      <c r="H29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299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299" s="5" t="s">
        <v>3988</v>
      </c>
      <c r="K299" s="5" t="s">
        <v>3989</v>
      </c>
      <c r="L299" s="5" t="s">
        <v>1005</v>
      </c>
      <c r="M299" s="5">
        <v>205001000000</v>
      </c>
      <c r="N299" s="5" t="s">
        <v>2966</v>
      </c>
      <c r="O299" s="1">
        <v>44.5</v>
      </c>
      <c r="P299" s="6">
        <v>1</v>
      </c>
      <c r="Q299" s="6" t="s">
        <v>3900</v>
      </c>
      <c r="R299" s="1" t="s">
        <v>3586</v>
      </c>
      <c r="S29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299" s="1" t="str">
        <f>IF(Таблица2[[#This Row],[Нас.пункт, микрорайон]]="Искателей","Искателей","")</f>
        <v/>
      </c>
      <c r="U29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29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29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95</v>
      </c>
      <c r="X29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29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299" s="5" t="s">
        <v>2968</v>
      </c>
      <c r="AA299" s="5">
        <v>1</v>
      </c>
      <c r="AB299" s="1"/>
      <c r="AC29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29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299" s="1">
        <v>2</v>
      </c>
      <c r="AF299" s="1">
        <v>201</v>
      </c>
      <c r="AG299" s="1" t="s">
        <v>1350</v>
      </c>
      <c r="AH299" s="7">
        <v>372764.54</v>
      </c>
      <c r="AI299" s="7">
        <f>Таблица2[[#This Row],[Действующая КС]]/Таблица2[[#This Row],[Площадь помещения]]</f>
        <v>8376.731235955056</v>
      </c>
      <c r="AJ299" s="43">
        <f>VLOOKUP(Таблица2[[#This Row],[Уточнённый кадастровый номер родительского объекта - здания]],Таблица1[[Кадастровый номер здания]:[УПКС]],33,0)</f>
        <v>11001.638199999999</v>
      </c>
      <c r="AK299" s="47">
        <f>ROUND(Таблица2[[#This Row],[УПКС родительского объекта]]*Таблица2[[#This Row],[Площадь помещения]],2)</f>
        <v>489572.9</v>
      </c>
      <c r="AL299" s="14">
        <f>Таблица2[[#This Row],[Кадастровая стоимость, руб]]/Таблица2[[#This Row],[Действующая КС]]</f>
        <v>1.3133569518173591</v>
      </c>
      <c r="AM299" s="13" t="s">
        <v>3996</v>
      </c>
      <c r="AN299" s="13" t="s">
        <v>3997</v>
      </c>
      <c r="AO299" s="13" t="s">
        <v>3999</v>
      </c>
      <c r="AP299" s="12" t="s">
        <v>3985</v>
      </c>
      <c r="AQ299" s="12" t="s">
        <v>3986</v>
      </c>
      <c r="AR299" s="46" t="s">
        <v>4015</v>
      </c>
    </row>
    <row r="300" spans="1:44" x14ac:dyDescent="0.25">
      <c r="A300" s="1" t="s">
        <v>3587</v>
      </c>
      <c r="B300" s="1" t="s">
        <v>2966</v>
      </c>
      <c r="C300" s="1" t="s">
        <v>860</v>
      </c>
      <c r="D30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30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0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0" s="1"/>
      <c r="H30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0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300" s="5" t="s">
        <v>3988</v>
      </c>
      <c r="K300" s="5" t="s">
        <v>3989</v>
      </c>
      <c r="L300" s="5" t="s">
        <v>1005</v>
      </c>
      <c r="M300" s="5">
        <v>205001000000</v>
      </c>
      <c r="N300" s="5" t="s">
        <v>2966</v>
      </c>
      <c r="O300" s="1">
        <v>20.7</v>
      </c>
      <c r="P300" s="6">
        <v>1</v>
      </c>
      <c r="Q300" s="6" t="s">
        <v>3900</v>
      </c>
      <c r="R300" s="1" t="s">
        <v>3588</v>
      </c>
      <c r="S30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0" s="1" t="str">
        <f>IF(Таблица2[[#This Row],[Нас.пункт, микрорайон]]="Искателей","Искателей","")</f>
        <v/>
      </c>
      <c r="U30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30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30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95</v>
      </c>
      <c r="X30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0" s="5" t="s">
        <v>2968</v>
      </c>
      <c r="AA300" s="5">
        <v>2</v>
      </c>
      <c r="AB300" s="1"/>
      <c r="AC30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00" s="1">
        <v>2</v>
      </c>
      <c r="AF300" s="1">
        <v>201</v>
      </c>
      <c r="AG300" s="1" t="s">
        <v>1350</v>
      </c>
      <c r="AH300" s="7">
        <v>173398.34</v>
      </c>
      <c r="AI300" s="7">
        <f>Таблица2[[#This Row],[Действующая КС]]/Таблица2[[#This Row],[Площадь помещения]]</f>
        <v>8376.7314009661841</v>
      </c>
      <c r="AJ300" s="43">
        <f>VLOOKUP(Таблица2[[#This Row],[Уточнённый кадастровый номер родительского объекта - здания]],Таблица1[[Кадастровый номер здания]:[УПКС]],33,0)</f>
        <v>11001.638199999999</v>
      </c>
      <c r="AK300" s="47">
        <f>ROUND(Таблица2[[#This Row],[УПКС родительского объекта]]*Таблица2[[#This Row],[Площадь помещения]],2)</f>
        <v>227733.91</v>
      </c>
      <c r="AL300" s="14">
        <f>Таблица2[[#This Row],[Кадастровая стоимость, руб]]/Таблица2[[#This Row],[Действующая КС]]</f>
        <v>1.3133569214099743</v>
      </c>
      <c r="AM300" s="13" t="s">
        <v>3996</v>
      </c>
      <c r="AN300" s="13" t="s">
        <v>3997</v>
      </c>
      <c r="AO300" s="13" t="s">
        <v>3999</v>
      </c>
      <c r="AP300" s="12" t="s">
        <v>3985</v>
      </c>
      <c r="AQ300" s="12" t="s">
        <v>3986</v>
      </c>
      <c r="AR300" s="46" t="s">
        <v>4015</v>
      </c>
    </row>
    <row r="301" spans="1:44" x14ac:dyDescent="0.25">
      <c r="A301" s="1" t="s">
        <v>3589</v>
      </c>
      <c r="B301" s="1" t="s">
        <v>2966</v>
      </c>
      <c r="C301" s="1" t="s">
        <v>745</v>
      </c>
      <c r="D30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30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0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1" s="1"/>
      <c r="H30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1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301" s="5" t="s">
        <v>3988</v>
      </c>
      <c r="K301" s="5" t="s">
        <v>3989</v>
      </c>
      <c r="L301" s="5" t="s">
        <v>1005</v>
      </c>
      <c r="M301" s="5">
        <v>205001000000</v>
      </c>
      <c r="N301" s="5" t="s">
        <v>2966</v>
      </c>
      <c r="O301" s="1">
        <v>46</v>
      </c>
      <c r="P301" s="6">
        <v>1</v>
      </c>
      <c r="Q301" s="6" t="s">
        <v>3900</v>
      </c>
      <c r="R301" s="1" t="s">
        <v>3590</v>
      </c>
      <c r="S30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1" s="1" t="str">
        <f>IF(Таблица2[[#This Row],[Нас.пункт, микрорайон]]="Искателей","Искателей","")</f>
        <v/>
      </c>
      <c r="U30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30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30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99А</v>
      </c>
      <c r="X30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1" s="5" t="s">
        <v>2968</v>
      </c>
      <c r="AA301" s="5">
        <v>1</v>
      </c>
      <c r="AB301" s="1"/>
      <c r="AC30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01" s="1">
        <v>2</v>
      </c>
      <c r="AF301" s="1">
        <v>201</v>
      </c>
      <c r="AG301" s="1" t="s">
        <v>1350</v>
      </c>
      <c r="AH301" s="7">
        <v>335303.78999999998</v>
      </c>
      <c r="AI301" s="7">
        <f>Таблица2[[#This Row],[Действующая КС]]/Таблица2[[#This Row],[Площадь помещения]]</f>
        <v>7289.2128260869558</v>
      </c>
      <c r="AJ301" s="43">
        <f>VLOOKUP(Таблица2[[#This Row],[Уточнённый кадастровый номер родительского объекта - здания]],Таблица1[[Кадастровый номер здания]:[УПКС]],33,0)</f>
        <v>13352.6417</v>
      </c>
      <c r="AK301" s="47">
        <f>ROUND(Таблица2[[#This Row],[УПКС родительского объекта]]*Таблица2[[#This Row],[Площадь помещения]],2)</f>
        <v>614221.52</v>
      </c>
      <c r="AL301" s="14">
        <f>Таблица2[[#This Row],[Кадастровая стоимость, руб]]/Таблица2[[#This Row],[Действующая КС]]</f>
        <v>1.8318359002145488</v>
      </c>
      <c r="AM301" s="13" t="s">
        <v>3996</v>
      </c>
      <c r="AN301" s="13" t="s">
        <v>3997</v>
      </c>
      <c r="AO301" s="13" t="s">
        <v>3999</v>
      </c>
      <c r="AP301" s="12" t="s">
        <v>3985</v>
      </c>
      <c r="AQ301" s="12" t="s">
        <v>3986</v>
      </c>
      <c r="AR301" s="46" t="s">
        <v>4015</v>
      </c>
    </row>
    <row r="302" spans="1:44" x14ac:dyDescent="0.25">
      <c r="A302" s="1" t="s">
        <v>3591</v>
      </c>
      <c r="B302" s="1" t="s">
        <v>2966</v>
      </c>
      <c r="C302" s="1" t="s">
        <v>745</v>
      </c>
      <c r="D30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83:00:050026</v>
      </c>
      <c r="E30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0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2" s="1"/>
      <c r="H30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2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302" s="5" t="s">
        <v>3988</v>
      </c>
      <c r="K302" s="5" t="s">
        <v>3989</v>
      </c>
      <c r="L302" s="5" t="s">
        <v>1005</v>
      </c>
      <c r="M302" s="5">
        <v>205001000000</v>
      </c>
      <c r="N302" s="5" t="s">
        <v>2966</v>
      </c>
      <c r="O302" s="1">
        <v>25</v>
      </c>
      <c r="P302" s="6">
        <v>1</v>
      </c>
      <c r="Q302" s="6" t="s">
        <v>3900</v>
      </c>
      <c r="R302" s="1" t="s">
        <v>3592</v>
      </c>
      <c r="S30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2" s="1" t="str">
        <f>IF(Таблица2[[#This Row],[Нас.пункт, микрорайон]]="Искателей","Искателей","")</f>
        <v/>
      </c>
      <c r="U30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09 Сахалин</v>
      </c>
      <c r="V30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60-летия Октября</v>
      </c>
      <c r="W30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99А</v>
      </c>
      <c r="X30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2" s="5" t="s">
        <v>2968</v>
      </c>
      <c r="AA302" s="5">
        <v>2</v>
      </c>
      <c r="AB302" s="1"/>
      <c r="AC30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02" s="1">
        <v>2</v>
      </c>
      <c r="AF302" s="1">
        <v>201</v>
      </c>
      <c r="AG302" s="1" t="s">
        <v>1350</v>
      </c>
      <c r="AH302" s="7">
        <v>182230.32</v>
      </c>
      <c r="AI302" s="7">
        <f>Таблица2[[#This Row],[Действующая КС]]/Таблица2[[#This Row],[Площадь помещения]]</f>
        <v>7289.2128000000002</v>
      </c>
      <c r="AJ302" s="43">
        <f>VLOOKUP(Таблица2[[#This Row],[Уточнённый кадастровый номер родительского объекта - здания]],Таблица1[[Кадастровый номер здания]:[УПКС]],33,0)</f>
        <v>13352.6417</v>
      </c>
      <c r="AK302" s="47">
        <f>ROUND(Таблица2[[#This Row],[УПКС родительского объекта]]*Таблица2[[#This Row],[Площадь помещения]],2)</f>
        <v>333816.03999999998</v>
      </c>
      <c r="AL302" s="14">
        <f>Таблица2[[#This Row],[Кадастровая стоимость, руб]]/Таблица2[[#This Row],[Действующая КС]]</f>
        <v>1.831835887683235</v>
      </c>
      <c r="AM302" s="13" t="s">
        <v>3996</v>
      </c>
      <c r="AN302" s="13" t="s">
        <v>3997</v>
      </c>
      <c r="AO302" s="13" t="s">
        <v>3999</v>
      </c>
      <c r="AP302" s="12" t="s">
        <v>3985</v>
      </c>
      <c r="AQ302" s="12" t="s">
        <v>3986</v>
      </c>
      <c r="AR302" s="46" t="s">
        <v>4015</v>
      </c>
    </row>
    <row r="303" spans="1:44" x14ac:dyDescent="0.25">
      <c r="A303" s="1" t="s">
        <v>3112</v>
      </c>
      <c r="B303" s="1" t="s">
        <v>2966</v>
      </c>
      <c r="C303" s="1" t="s">
        <v>88</v>
      </c>
      <c r="D30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83:00:050034</v>
      </c>
      <c r="E30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0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3" s="1"/>
      <c r="H30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3" s="5">
        <f>VLOOKUP(Таблица2[[#This Row],[Уточнённый кадастровый номер родительского объекта - здания]],Таблица1[[Кадастровый номер здания]:[№ корп]],14,0)</f>
        <v>2003</v>
      </c>
      <c r="J303" s="5" t="s">
        <v>3988</v>
      </c>
      <c r="K303" s="5" t="s">
        <v>3989</v>
      </c>
      <c r="L303" s="5" t="s">
        <v>1005</v>
      </c>
      <c r="M303" s="5">
        <v>205001000000</v>
      </c>
      <c r="N303" s="5" t="s">
        <v>2966</v>
      </c>
      <c r="O303" s="1">
        <v>94.4</v>
      </c>
      <c r="P303" s="6">
        <v>1</v>
      </c>
      <c r="Q303" s="6" t="s">
        <v>3894</v>
      </c>
      <c r="R303" s="1" t="s">
        <v>3113</v>
      </c>
      <c r="S30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3" s="1" t="str">
        <f>IF(Таблица2[[#This Row],[Нас.пункт, микрорайон]]="Искателей","Искателей","")</f>
        <v/>
      </c>
      <c r="U30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0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0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</v>
      </c>
      <c r="X30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3" s="5" t="s">
        <v>2968</v>
      </c>
      <c r="AA303" s="5">
        <v>1</v>
      </c>
      <c r="AB303" s="1" t="s">
        <v>3114</v>
      </c>
      <c r="AC30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03" s="1">
        <v>2</v>
      </c>
      <c r="AF303" s="1">
        <v>201</v>
      </c>
      <c r="AG303" s="1" t="s">
        <v>1350</v>
      </c>
      <c r="AH303" s="7">
        <v>1757163.88</v>
      </c>
      <c r="AI303" s="7">
        <f>Таблица2[[#This Row],[Действующая КС]]/Таблица2[[#This Row],[Площадь помещения]]</f>
        <v>18614.02415254237</v>
      </c>
      <c r="AJ303" s="43">
        <f>VLOOKUP(Таблица2[[#This Row],[Уточнённый кадастровый номер родительского объекта - здания]],Таблица1[[Кадастровый номер здания]:[УПКС]],33,0)</f>
        <v>49192.300300000003</v>
      </c>
      <c r="AK303" s="47">
        <f>ROUND(Таблица2[[#This Row],[УПКС родительского объекта]]*Таблица2[[#This Row],[Площадь помещения]],2)</f>
        <v>4643753.1500000004</v>
      </c>
      <c r="AL303" s="14">
        <f>Таблица2[[#This Row],[Кадастровая стоимость, руб]]/Таблица2[[#This Row],[Действующая КС]]</f>
        <v>2.642754727009299</v>
      </c>
      <c r="AM303" s="13" t="s">
        <v>3996</v>
      </c>
      <c r="AN303" s="13" t="s">
        <v>3997</v>
      </c>
      <c r="AO303" s="13" t="s">
        <v>3999</v>
      </c>
      <c r="AP303" s="12" t="s">
        <v>3985</v>
      </c>
      <c r="AQ303" s="12" t="s">
        <v>3986</v>
      </c>
      <c r="AR303" s="46" t="s">
        <v>4015</v>
      </c>
    </row>
    <row r="304" spans="1:44" x14ac:dyDescent="0.25">
      <c r="A304" s="1" t="s">
        <v>3115</v>
      </c>
      <c r="B304" s="1" t="s">
        <v>2966</v>
      </c>
      <c r="C304" s="1" t="s">
        <v>59</v>
      </c>
      <c r="D30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83:00:050034</v>
      </c>
      <c r="E30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0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04" s="1"/>
      <c r="H30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4" s="5">
        <f>VLOOKUP(Таблица2[[#This Row],[Уточнённый кадастровый номер родительского объекта - здания]],Таблица1[[Кадастровый номер здания]:[№ корп]],14,0)</f>
        <v>1988</v>
      </c>
      <c r="J304" s="5" t="s">
        <v>3988</v>
      </c>
      <c r="K304" s="5" t="s">
        <v>3989</v>
      </c>
      <c r="L304" s="5" t="s">
        <v>1005</v>
      </c>
      <c r="M304" s="5">
        <v>205001000000</v>
      </c>
      <c r="N304" s="5" t="s">
        <v>2966</v>
      </c>
      <c r="O304" s="1">
        <v>24.2</v>
      </c>
      <c r="P304" s="6">
        <v>1</v>
      </c>
      <c r="Q304" s="6" t="s">
        <v>3894</v>
      </c>
      <c r="R304" s="1" t="s">
        <v>3116</v>
      </c>
      <c r="S30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4" s="1" t="str">
        <f>IF(Таблица2[[#This Row],[Нас.пункт, микрорайон]]="Искателей","Искателей","")</f>
        <v/>
      </c>
      <c r="U30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0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0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</v>
      </c>
      <c r="X30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4" s="5" t="s">
        <v>2968</v>
      </c>
      <c r="AA304" s="5">
        <v>1</v>
      </c>
      <c r="AB304" s="1"/>
      <c r="AC30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04" s="1">
        <v>2</v>
      </c>
      <c r="AF304" s="1">
        <v>201</v>
      </c>
      <c r="AG304" s="1" t="s">
        <v>1350</v>
      </c>
      <c r="AH304" s="7">
        <v>1189110.56</v>
      </c>
      <c r="AI304" s="7">
        <f>Таблица2[[#This Row],[Действующая КС]]/Таблица2[[#This Row],[Площадь помещения]]</f>
        <v>49136.800000000003</v>
      </c>
      <c r="AJ304" s="43">
        <f>VLOOKUP(Таблица2[[#This Row],[Уточнённый кадастровый номер родительского объекта - здания]],Таблица1[[Кадастровый номер здания]:[УПКС]],33,0)</f>
        <v>47037.242200000001</v>
      </c>
      <c r="AK304" s="47">
        <f>ROUND(Таблица2[[#This Row],[УПКС родительского объекта]]*Таблица2[[#This Row],[Площадь помещения]],2)</f>
        <v>1138301.26</v>
      </c>
      <c r="AL304" s="14">
        <f>Таблица2[[#This Row],[Кадастровая стоимость, руб]]/Таблица2[[#This Row],[Действующая КС]]</f>
        <v>0.95727117249719818</v>
      </c>
      <c r="AM304" s="13" t="s">
        <v>3996</v>
      </c>
      <c r="AN304" s="13" t="s">
        <v>3997</v>
      </c>
      <c r="AO304" s="13" t="s">
        <v>3999</v>
      </c>
      <c r="AP304" s="12" t="s">
        <v>3985</v>
      </c>
      <c r="AQ304" s="12" t="s">
        <v>3986</v>
      </c>
      <c r="AR304" s="46" t="s">
        <v>4015</v>
      </c>
    </row>
    <row r="305" spans="1:44" x14ac:dyDescent="0.25">
      <c r="A305" s="1" t="s">
        <v>3117</v>
      </c>
      <c r="B305" s="1" t="s">
        <v>2966</v>
      </c>
      <c r="C305" s="1" t="s">
        <v>59</v>
      </c>
      <c r="D30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83:00:050034</v>
      </c>
      <c r="E30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0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05" s="1"/>
      <c r="H30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5" s="5">
        <f>VLOOKUP(Таблица2[[#This Row],[Уточнённый кадастровый номер родительского объекта - здания]],Таблица1[[Кадастровый номер здания]:[№ корп]],14,0)</f>
        <v>1988</v>
      </c>
      <c r="J305" s="5" t="s">
        <v>3988</v>
      </c>
      <c r="K305" s="5" t="s">
        <v>3989</v>
      </c>
      <c r="L305" s="5" t="s">
        <v>1005</v>
      </c>
      <c r="M305" s="5">
        <v>205001000000</v>
      </c>
      <c r="N305" s="5" t="s">
        <v>2966</v>
      </c>
      <c r="O305" s="1">
        <v>37.799999999999997</v>
      </c>
      <c r="P305" s="6">
        <v>1</v>
      </c>
      <c r="Q305" s="6" t="s">
        <v>3894</v>
      </c>
      <c r="R305" s="1" t="s">
        <v>3118</v>
      </c>
      <c r="S30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5" s="1" t="str">
        <f>IF(Таблица2[[#This Row],[Нас.пункт, микрорайон]]="Искателей","Искателей","")</f>
        <v/>
      </c>
      <c r="U30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0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0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19</v>
      </c>
      <c r="X30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5" s="5" t="s">
        <v>2968</v>
      </c>
      <c r="AA305" s="5">
        <v>2</v>
      </c>
      <c r="AB305" s="1"/>
      <c r="AC30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05" s="1">
        <v>2</v>
      </c>
      <c r="AF305" s="1">
        <v>201</v>
      </c>
      <c r="AG305" s="1" t="s">
        <v>1350</v>
      </c>
      <c r="AH305" s="7">
        <v>1949253.39</v>
      </c>
      <c r="AI305" s="7">
        <f>Таблица2[[#This Row],[Действующая КС]]/Таблица2[[#This Row],[Площадь помещения]]</f>
        <v>51567.55</v>
      </c>
      <c r="AJ305" s="43">
        <f>VLOOKUP(Таблица2[[#This Row],[Уточнённый кадастровый номер родительского объекта - здания]],Таблица1[[Кадастровый номер здания]:[УПКС]],33,0)</f>
        <v>47037.242200000001</v>
      </c>
      <c r="AK305" s="47">
        <f>ROUND(Таблица2[[#This Row],[УПКС родительского объекта]]*Таблица2[[#This Row],[Площадь помещения]],2)</f>
        <v>1778007.76</v>
      </c>
      <c r="AL305" s="14">
        <f>Таблица2[[#This Row],[Кадастровая стоимость, руб]]/Таблица2[[#This Row],[Действующая КС]]</f>
        <v>0.912148091736806</v>
      </c>
      <c r="AM305" s="13" t="s">
        <v>3996</v>
      </c>
      <c r="AN305" s="13" t="s">
        <v>3997</v>
      </c>
      <c r="AO305" s="13" t="s">
        <v>3999</v>
      </c>
      <c r="AP305" s="12" t="s">
        <v>3985</v>
      </c>
      <c r="AQ305" s="12" t="s">
        <v>3986</v>
      </c>
      <c r="AR305" s="46" t="s">
        <v>4015</v>
      </c>
    </row>
    <row r="306" spans="1:44" x14ac:dyDescent="0.25">
      <c r="A306" s="1" t="s">
        <v>3593</v>
      </c>
      <c r="B306" s="1" t="s">
        <v>2999</v>
      </c>
      <c r="C306" s="1" t="s">
        <v>465</v>
      </c>
      <c r="D30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83:00:050034</v>
      </c>
      <c r="E30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0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6" s="1"/>
      <c r="H30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6" s="5">
        <f>VLOOKUP(Таблица2[[#This Row],[Уточнённый кадастровый номер родительского объекта - здания]],Таблица1[[Кадастровый номер здания]:[№ корп]],14,0)</f>
        <v>1946</v>
      </c>
      <c r="J306" s="5" t="s">
        <v>3988</v>
      </c>
      <c r="K306" s="5" t="s">
        <v>3989</v>
      </c>
      <c r="L306" s="5" t="s">
        <v>1005</v>
      </c>
      <c r="M306" s="5">
        <v>205001000000</v>
      </c>
      <c r="N306" s="5" t="s">
        <v>2966</v>
      </c>
      <c r="O306" s="1">
        <v>12.9</v>
      </c>
      <c r="P306" s="6">
        <v>1</v>
      </c>
      <c r="Q306" s="6" t="s">
        <v>3894</v>
      </c>
      <c r="R306" s="1" t="s">
        <v>3594</v>
      </c>
      <c r="S30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6" s="1" t="str">
        <f>IF(Таблица2[[#This Row],[Нас.пункт, микрорайон]]="Искателей","Искателей","")</f>
        <v/>
      </c>
      <c r="U30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0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0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27</v>
      </c>
      <c r="X30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6" s="5" t="s">
        <v>2968</v>
      </c>
      <c r="AA306" s="5">
        <v>1</v>
      </c>
      <c r="AB306" s="1" t="s">
        <v>3164</v>
      </c>
      <c r="AC30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06" s="1">
        <v>2</v>
      </c>
      <c r="AF306" s="1">
        <v>202</v>
      </c>
      <c r="AG306" s="1" t="s">
        <v>1352</v>
      </c>
      <c r="AH306" s="7">
        <v>131806.65</v>
      </c>
      <c r="AI306" s="7">
        <f>Таблица2[[#This Row],[Действующая КС]]/Таблица2[[#This Row],[Площадь помещения]]</f>
        <v>10217.569767441859</v>
      </c>
      <c r="AJ306" s="43">
        <f>VLOOKUP(Таблица2[[#This Row],[Уточнённый кадастровый номер родительского объекта - здания]],Таблица1[[Кадастровый номер здания]:[УПКС]],33,0)</f>
        <v>19551.272499999999</v>
      </c>
      <c r="AK306" s="47">
        <f>ROUND(Таблица2[[#This Row],[УПКС родительского объекта]]*Таблица2[[#This Row],[Площадь помещения]],2)</f>
        <v>252211.42</v>
      </c>
      <c r="AL306" s="14">
        <f>Таблица2[[#This Row],[Кадастровая стоимость, руб]]/Таблица2[[#This Row],[Действующая КС]]</f>
        <v>1.9134954116503229</v>
      </c>
      <c r="AM306" s="13" t="s">
        <v>3996</v>
      </c>
      <c r="AN306" s="13" t="s">
        <v>3997</v>
      </c>
      <c r="AO306" s="13" t="s">
        <v>3999</v>
      </c>
      <c r="AP306" s="12" t="s">
        <v>3985</v>
      </c>
      <c r="AQ306" s="12" t="s">
        <v>3986</v>
      </c>
      <c r="AR306" s="46" t="s">
        <v>4015</v>
      </c>
    </row>
    <row r="307" spans="1:44" x14ac:dyDescent="0.25">
      <c r="A307" s="1" t="s">
        <v>3119</v>
      </c>
      <c r="B307" s="1" t="s">
        <v>2966</v>
      </c>
      <c r="C307" s="1" t="s">
        <v>106</v>
      </c>
      <c r="D30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83:00:050034</v>
      </c>
      <c r="E30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0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7" s="1"/>
      <c r="H30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7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307" s="5" t="s">
        <v>3988</v>
      </c>
      <c r="K307" s="5" t="s">
        <v>3989</v>
      </c>
      <c r="L307" s="5" t="s">
        <v>1005</v>
      </c>
      <c r="M307" s="5">
        <v>205001000000</v>
      </c>
      <c r="N307" s="5" t="s">
        <v>2966</v>
      </c>
      <c r="O307" s="1">
        <v>103.9</v>
      </c>
      <c r="P307" s="6">
        <v>1</v>
      </c>
      <c r="Q307" s="6" t="s">
        <v>3894</v>
      </c>
      <c r="R307" s="1" t="s">
        <v>3120</v>
      </c>
      <c r="S30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7" s="1" t="str">
        <f>IF(Таблица2[[#This Row],[Нас.пункт, микрорайон]]="Искателей","Искателей","")</f>
        <v/>
      </c>
      <c r="U30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0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0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</v>
      </c>
      <c r="X30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7" s="5" t="s">
        <v>2968</v>
      </c>
      <c r="AA307" s="5">
        <v>1</v>
      </c>
      <c r="AB307" s="1" t="s">
        <v>3121</v>
      </c>
      <c r="AC30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07" s="1">
        <v>2</v>
      </c>
      <c r="AF307" s="1">
        <v>201</v>
      </c>
      <c r="AG307" s="1" t="s">
        <v>1350</v>
      </c>
      <c r="AH307" s="7">
        <v>3609630.42</v>
      </c>
      <c r="AI307" s="7">
        <f>Таблица2[[#This Row],[Действующая КС]]/Таблица2[[#This Row],[Площадь помещения]]</f>
        <v>34741.389990375355</v>
      </c>
      <c r="AJ307" s="43">
        <f>VLOOKUP(Таблица2[[#This Row],[Уточнённый кадастровый номер родительского объекта - здания]],Таблица1[[Кадастровый номер здания]:[УПКС]],33,0)</f>
        <v>27660.843700000001</v>
      </c>
      <c r="AK307" s="47">
        <f>ROUND(Таблица2[[#This Row],[УПКС родительского объекта]]*Таблица2[[#This Row],[Площадь помещения]],2)</f>
        <v>2873961.66</v>
      </c>
      <c r="AL307" s="14">
        <f>Таблица2[[#This Row],[Кадастровая стоимость, руб]]/Таблица2[[#This Row],[Действующая КС]]</f>
        <v>0.79619277477166217</v>
      </c>
      <c r="AM307" s="13" t="s">
        <v>3996</v>
      </c>
      <c r="AN307" s="13" t="s">
        <v>3997</v>
      </c>
      <c r="AO307" s="13" t="s">
        <v>3999</v>
      </c>
      <c r="AP307" s="12" t="s">
        <v>3985</v>
      </c>
      <c r="AQ307" s="12" t="s">
        <v>3986</v>
      </c>
      <c r="AR307" s="46" t="s">
        <v>4015</v>
      </c>
    </row>
    <row r="308" spans="1:44" x14ac:dyDescent="0.25">
      <c r="A308" s="1" t="s">
        <v>3122</v>
      </c>
      <c r="B308" s="1" t="s">
        <v>2966</v>
      </c>
      <c r="C308" s="1" t="s">
        <v>106</v>
      </c>
      <c r="D30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83:00:050034</v>
      </c>
      <c r="E30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0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8" s="1"/>
      <c r="H30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8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308" s="5" t="s">
        <v>3988</v>
      </c>
      <c r="K308" s="5" t="s">
        <v>3989</v>
      </c>
      <c r="L308" s="5" t="s">
        <v>1005</v>
      </c>
      <c r="M308" s="5">
        <v>205001000000</v>
      </c>
      <c r="N308" s="5" t="s">
        <v>2966</v>
      </c>
      <c r="O308" s="1">
        <v>103.9</v>
      </c>
      <c r="P308" s="6">
        <v>1</v>
      </c>
      <c r="Q308" s="6" t="s">
        <v>3894</v>
      </c>
      <c r="R308" s="1" t="s">
        <v>3123</v>
      </c>
      <c r="S30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8" s="1" t="str">
        <f>IF(Таблица2[[#This Row],[Нас.пункт, микрорайон]]="Искателей","Искателей","")</f>
        <v/>
      </c>
      <c r="U30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0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0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</v>
      </c>
      <c r="X30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8" s="5" t="s">
        <v>2968</v>
      </c>
      <c r="AA308" s="5">
        <v>2</v>
      </c>
      <c r="AB308" s="1" t="s">
        <v>3121</v>
      </c>
      <c r="AC30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08" s="1">
        <v>2</v>
      </c>
      <c r="AF308" s="1">
        <v>201</v>
      </c>
      <c r="AG308" s="1" t="s">
        <v>1350</v>
      </c>
      <c r="AH308" s="7">
        <v>3609630.42</v>
      </c>
      <c r="AI308" s="7">
        <f>Таблица2[[#This Row],[Действующая КС]]/Таблица2[[#This Row],[Площадь помещения]]</f>
        <v>34741.389990375355</v>
      </c>
      <c r="AJ308" s="43">
        <f>VLOOKUP(Таблица2[[#This Row],[Уточнённый кадастровый номер родительского объекта - здания]],Таблица1[[Кадастровый номер здания]:[УПКС]],33,0)</f>
        <v>27660.843700000001</v>
      </c>
      <c r="AK308" s="47">
        <f>ROUND(Таблица2[[#This Row],[УПКС родительского объекта]]*Таблица2[[#This Row],[Площадь помещения]],2)</f>
        <v>2873961.66</v>
      </c>
      <c r="AL308" s="14">
        <f>Таблица2[[#This Row],[Кадастровая стоимость, руб]]/Таблица2[[#This Row],[Действующая КС]]</f>
        <v>0.79619277477166217</v>
      </c>
      <c r="AM308" s="13" t="s">
        <v>3996</v>
      </c>
      <c r="AN308" s="13" t="s">
        <v>3997</v>
      </c>
      <c r="AO308" s="13" t="s">
        <v>3999</v>
      </c>
      <c r="AP308" s="12" t="s">
        <v>3985</v>
      </c>
      <c r="AQ308" s="12" t="s">
        <v>3986</v>
      </c>
      <c r="AR308" s="46" t="s">
        <v>4015</v>
      </c>
    </row>
    <row r="309" spans="1:44" x14ac:dyDescent="0.25">
      <c r="A309" s="1" t="s">
        <v>3595</v>
      </c>
      <c r="B309" s="1" t="s">
        <v>2966</v>
      </c>
      <c r="C309" s="1" t="s">
        <v>823</v>
      </c>
      <c r="D30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83:00:050034</v>
      </c>
      <c r="E30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0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09" s="1"/>
      <c r="H30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09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309" s="5" t="s">
        <v>3988</v>
      </c>
      <c r="K309" s="5" t="s">
        <v>3989</v>
      </c>
      <c r="L309" s="5" t="s">
        <v>1005</v>
      </c>
      <c r="M309" s="5">
        <v>205001000000</v>
      </c>
      <c r="N309" s="5" t="s">
        <v>2966</v>
      </c>
      <c r="O309" s="1">
        <v>82</v>
      </c>
      <c r="P309" s="6">
        <v>1</v>
      </c>
      <c r="Q309" s="6" t="s">
        <v>3894</v>
      </c>
      <c r="R309" s="1" t="s">
        <v>3596</v>
      </c>
      <c r="S30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09" s="1" t="str">
        <f>IF(Таблица2[[#This Row],[Нас.пункт, микрорайон]]="Искателей","Искателей","")</f>
        <v/>
      </c>
      <c r="U30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0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Красная</v>
      </c>
      <c r="W30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30</v>
      </c>
      <c r="X30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0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09" s="5" t="s">
        <v>2968</v>
      </c>
      <c r="AA309" s="5">
        <v>1</v>
      </c>
      <c r="AB309" s="1" t="s">
        <v>3164</v>
      </c>
      <c r="AC30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0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09" s="1">
        <v>2</v>
      </c>
      <c r="AF309" s="1">
        <v>202</v>
      </c>
      <c r="AG309" s="1" t="s">
        <v>1352</v>
      </c>
      <c r="AH309" s="7">
        <v>686891.97</v>
      </c>
      <c r="AI309" s="7">
        <f>Таблица2[[#This Row],[Действующая КС]]/Таблица2[[#This Row],[Площадь помещения]]</f>
        <v>8376.7313414634136</v>
      </c>
      <c r="AJ309" s="43">
        <f>VLOOKUP(Таблица2[[#This Row],[Уточнённый кадастровый номер родительского объекта - здания]],Таблица1[[Кадастровый номер здания]:[УПКС]],33,0)</f>
        <v>46055.89</v>
      </c>
      <c r="AK309" s="47">
        <f>ROUND(Таблица2[[#This Row],[УПКС родительского объекта]]*Таблица2[[#This Row],[Площадь помещения]],2)</f>
        <v>3776582.98</v>
      </c>
      <c r="AL309" s="14">
        <f>Таблица2[[#This Row],[Кадастровая стоимость, руб]]/Таблица2[[#This Row],[Действующая КС]]</f>
        <v>5.4980741440317029</v>
      </c>
      <c r="AM309" s="13" t="s">
        <v>3996</v>
      </c>
      <c r="AN309" s="13" t="s">
        <v>3997</v>
      </c>
      <c r="AO309" s="13" t="s">
        <v>3999</v>
      </c>
      <c r="AP309" s="12" t="s">
        <v>3985</v>
      </c>
      <c r="AQ309" s="12" t="s">
        <v>3986</v>
      </c>
      <c r="AR309" s="46" t="s">
        <v>4015</v>
      </c>
    </row>
    <row r="310" spans="1:44" x14ac:dyDescent="0.25">
      <c r="A310" s="1" t="s">
        <v>3597</v>
      </c>
      <c r="B310" s="1" t="s">
        <v>2966</v>
      </c>
      <c r="C310" s="1" t="s">
        <v>529</v>
      </c>
      <c r="D31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83:00:050034</v>
      </c>
      <c r="E31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0" s="1"/>
      <c r="H31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10" s="5">
        <f>VLOOKUP(Таблица2[[#This Row],[Уточнённый кадастровый номер родительского объекта - здания]],Таблица1[[Кадастровый номер здания]:[№ корп]],14,0)</f>
        <v>1953</v>
      </c>
      <c r="J310" s="5" t="s">
        <v>3988</v>
      </c>
      <c r="K310" s="5" t="s">
        <v>3989</v>
      </c>
      <c r="L310" s="5" t="s">
        <v>1005</v>
      </c>
      <c r="M310" s="5">
        <v>205001000000</v>
      </c>
      <c r="N310" s="5" t="s">
        <v>2966</v>
      </c>
      <c r="O310" s="1">
        <v>39.700000000000003</v>
      </c>
      <c r="P310" s="6">
        <v>1</v>
      </c>
      <c r="Q310" s="6" t="s">
        <v>3949</v>
      </c>
      <c r="R310" s="1" t="s">
        <v>3598</v>
      </c>
      <c r="S31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0" s="1" t="str">
        <f>IF(Таблица2[[#This Row],[Нас.пункт, микрорайон]]="Искателей","Искателей","")</f>
        <v/>
      </c>
      <c r="U31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02 Кармановка</v>
      </c>
      <c r="V31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Песчаная</v>
      </c>
      <c r="W31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31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0" s="5" t="s">
        <v>2968</v>
      </c>
      <c r="AA310" s="5">
        <v>1</v>
      </c>
      <c r="AB310" s="1" t="s">
        <v>3164</v>
      </c>
      <c r="AC31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0" s="1">
        <v>2</v>
      </c>
      <c r="AF310" s="1">
        <v>202</v>
      </c>
      <c r="AG310" s="1" t="s">
        <v>1352</v>
      </c>
      <c r="AH310" s="7">
        <v>332556.23</v>
      </c>
      <c r="AI310" s="7">
        <f>Таблица2[[#This Row],[Действующая КС]]/Таблица2[[#This Row],[Площадь помещения]]</f>
        <v>8376.7312342569257</v>
      </c>
      <c r="AJ310" s="43">
        <f>VLOOKUP(Таблица2[[#This Row],[Уточнённый кадастровый номер родительского объекта - здания]],Таблица1[[Кадастровый номер здания]:[УПКС]],33,0)</f>
        <v>20102.018499999998</v>
      </c>
      <c r="AK310" s="47">
        <f>ROUND(Таблица2[[#This Row],[УПКС родительского объекта]]*Таблица2[[#This Row],[Площадь помещения]],2)</f>
        <v>798050.13</v>
      </c>
      <c r="AL310" s="14">
        <f>Таблица2[[#This Row],[Кадастровая стоимость, руб]]/Таблица2[[#This Row],[Действующая КС]]</f>
        <v>2.3997449393746138</v>
      </c>
      <c r="AM310" s="13" t="s">
        <v>3996</v>
      </c>
      <c r="AN310" s="13" t="s">
        <v>3997</v>
      </c>
      <c r="AO310" s="13" t="s">
        <v>3999</v>
      </c>
      <c r="AP310" s="12" t="s">
        <v>3985</v>
      </c>
      <c r="AQ310" s="12" t="s">
        <v>3986</v>
      </c>
      <c r="AR310" s="46" t="s">
        <v>4015</v>
      </c>
    </row>
    <row r="311" spans="1:44" x14ac:dyDescent="0.25">
      <c r="A311" s="1" t="s">
        <v>3599</v>
      </c>
      <c r="B311" s="1" t="s">
        <v>2966</v>
      </c>
      <c r="C311" s="1" t="s">
        <v>150</v>
      </c>
      <c r="D31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83:00:050101</v>
      </c>
      <c r="E31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1" s="1"/>
      <c r="H31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Бетонные</v>
      </c>
      <c r="I311" s="5">
        <f>VLOOKUP(Таблица2[[#This Row],[Уточнённый кадастровый номер родительского объекта - здания]],Таблица1[[Кадастровый номер здания]:[№ корп]],14,0)</f>
        <v>1996</v>
      </c>
      <c r="J311" s="5" t="s">
        <v>3988</v>
      </c>
      <c r="K311" s="5" t="s">
        <v>3989</v>
      </c>
      <c r="L311" s="5" t="s">
        <v>1005</v>
      </c>
      <c r="M311" s="5">
        <v>205001000000</v>
      </c>
      <c r="N311" s="5" t="s">
        <v>2966</v>
      </c>
      <c r="O311" s="1">
        <v>86.3</v>
      </c>
      <c r="P311" s="6">
        <v>1</v>
      </c>
      <c r="Q311" s="6" t="s">
        <v>3964</v>
      </c>
      <c r="R311" s="1" t="s">
        <v>3600</v>
      </c>
      <c r="S31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1" s="1" t="str">
        <f>IF(Таблица2[[#This Row],[Нас.пункт, микрорайон]]="Искателей","Искателей","")</f>
        <v/>
      </c>
      <c r="U31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10 Совхоз</v>
      </c>
      <c r="V31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Весенний</v>
      </c>
      <c r="W31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2Б</v>
      </c>
      <c r="X31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1" s="5" t="s">
        <v>2968</v>
      </c>
      <c r="AA311" s="5">
        <v>1</v>
      </c>
      <c r="AB311" s="1" t="s">
        <v>3164</v>
      </c>
      <c r="AC31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1" s="1">
        <v>2</v>
      </c>
      <c r="AF311" s="1">
        <v>202</v>
      </c>
      <c r="AG311" s="1" t="s">
        <v>1352</v>
      </c>
      <c r="AH311" s="7">
        <v>4612324.28</v>
      </c>
      <c r="AI311" s="7">
        <f>Таблица2[[#This Row],[Действующая КС]]/Таблица2[[#This Row],[Площадь помещения]]</f>
        <v>53445.24078794902</v>
      </c>
      <c r="AJ311" s="43">
        <f>VLOOKUP(Таблица2[[#This Row],[Уточнённый кадастровый номер родительского объекта - здания]],Таблица1[[Кадастровый номер здания]:[УПКС]],33,0)</f>
        <v>33182.876799999998</v>
      </c>
      <c r="AK311" s="47">
        <f>ROUND(Таблица2[[#This Row],[УПКС родительского объекта]]*Таблица2[[#This Row],[Площадь помещения]],2)</f>
        <v>2863682.27</v>
      </c>
      <c r="AL311" s="14">
        <f>Таблица2[[#This Row],[Кадастровая стоимость, руб]]/Таблица2[[#This Row],[Действующая КС]]</f>
        <v>0.62087617785625426</v>
      </c>
      <c r="AM311" s="13" t="s">
        <v>3996</v>
      </c>
      <c r="AN311" s="13" t="s">
        <v>3997</v>
      </c>
      <c r="AO311" s="13" t="s">
        <v>3999</v>
      </c>
      <c r="AP311" s="12" t="s">
        <v>3985</v>
      </c>
      <c r="AQ311" s="12" t="s">
        <v>3986</v>
      </c>
      <c r="AR311" s="46" t="s">
        <v>4015</v>
      </c>
    </row>
    <row r="312" spans="1:44" x14ac:dyDescent="0.25">
      <c r="A312" s="1" t="s">
        <v>3601</v>
      </c>
      <c r="B312" s="1" t="s">
        <v>2966</v>
      </c>
      <c r="C312" s="1" t="s">
        <v>940</v>
      </c>
      <c r="D31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83:00:050101</v>
      </c>
      <c r="E31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2" s="1"/>
      <c r="H31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12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312" s="5" t="s">
        <v>3988</v>
      </c>
      <c r="K312" s="5" t="s">
        <v>3989</v>
      </c>
      <c r="L312" s="5" t="s">
        <v>1005</v>
      </c>
      <c r="M312" s="5">
        <v>205001000000</v>
      </c>
      <c r="N312" s="5" t="s">
        <v>2966</v>
      </c>
      <c r="O312" s="1">
        <v>112.3</v>
      </c>
      <c r="P312" s="6">
        <v>1</v>
      </c>
      <c r="Q312" s="6" t="s">
        <v>3964</v>
      </c>
      <c r="R312" s="1" t="s">
        <v>3602</v>
      </c>
      <c r="S31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2" s="1" t="str">
        <f>IF(Таблица2[[#This Row],[Нас.пункт, микрорайон]]="Искателей","Искателей","")</f>
        <v/>
      </c>
      <c r="U31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10 Совхоз</v>
      </c>
      <c r="V31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Весенний</v>
      </c>
      <c r="W31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31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2" s="5" t="s">
        <v>2968</v>
      </c>
      <c r="AA312" s="5">
        <v>1</v>
      </c>
      <c r="AB312" s="1" t="s">
        <v>3164</v>
      </c>
      <c r="AC31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2" s="1">
        <v>2</v>
      </c>
      <c r="AF312" s="1">
        <v>202</v>
      </c>
      <c r="AG312" s="1" t="s">
        <v>1352</v>
      </c>
      <c r="AH312" s="7">
        <v>1550908.49</v>
      </c>
      <c r="AI312" s="7">
        <f>Таблица2[[#This Row],[Действующая КС]]/Таблица2[[#This Row],[Площадь помещения]]</f>
        <v>13810.405075690116</v>
      </c>
      <c r="AJ312" s="43">
        <f>VLOOKUP(Таблица2[[#This Row],[Уточнённый кадастровый номер родительского объекта - здания]],Таблица1[[Кадастровый номер здания]:[УПКС]],33,0)</f>
        <v>29309.961299999999</v>
      </c>
      <c r="AK312" s="47">
        <f>ROUND(Таблица2[[#This Row],[УПКС родительского объекта]]*Таблица2[[#This Row],[Площадь помещения]],2)</f>
        <v>3291508.65</v>
      </c>
      <c r="AL312" s="14">
        <f>Таблица2[[#This Row],[Кадастровая стоимость, руб]]/Таблица2[[#This Row],[Действующая КС]]</f>
        <v>2.1223100339079322</v>
      </c>
      <c r="AM312" s="13" t="s">
        <v>3996</v>
      </c>
      <c r="AN312" s="13" t="s">
        <v>3997</v>
      </c>
      <c r="AO312" s="13" t="s">
        <v>3999</v>
      </c>
      <c r="AP312" s="12" t="s">
        <v>3985</v>
      </c>
      <c r="AQ312" s="12" t="s">
        <v>3986</v>
      </c>
      <c r="AR312" s="46" t="s">
        <v>4015</v>
      </c>
    </row>
    <row r="313" spans="1:44" x14ac:dyDescent="0.25">
      <c r="A313" s="1" t="s">
        <v>3603</v>
      </c>
      <c r="B313" s="1" t="s">
        <v>2966</v>
      </c>
      <c r="C313" s="1" t="s">
        <v>165</v>
      </c>
      <c r="D31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83:00:050101</v>
      </c>
      <c r="E31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3" s="1"/>
      <c r="H31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313" s="5">
        <f>VLOOKUP(Таблица2[[#This Row],[Уточнённый кадастровый номер родительского объекта - здания]],Таблица1[[Кадастровый номер здания]:[№ корп]],14,0)</f>
        <v>1996</v>
      </c>
      <c r="J313" s="5" t="s">
        <v>3988</v>
      </c>
      <c r="K313" s="5" t="s">
        <v>3989</v>
      </c>
      <c r="L313" s="5" t="s">
        <v>1005</v>
      </c>
      <c r="M313" s="5">
        <v>205001000000</v>
      </c>
      <c r="N313" s="5" t="s">
        <v>2966</v>
      </c>
      <c r="O313" s="1">
        <v>99.1</v>
      </c>
      <c r="P313" s="6" t="s">
        <v>3013</v>
      </c>
      <c r="Q313" s="6" t="s">
        <v>3935</v>
      </c>
      <c r="R313" s="1" t="s">
        <v>3604</v>
      </c>
      <c r="S31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3" s="1" t="str">
        <f>IF(Таблица2[[#This Row],[Нас.пункт, микрорайон]]="Искателей","Искателей","")</f>
        <v/>
      </c>
      <c r="U31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10 Совхоз</v>
      </c>
      <c r="V31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Совхозная</v>
      </c>
      <c r="W31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4А</v>
      </c>
      <c r="X31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3" s="5" t="s">
        <v>2968</v>
      </c>
      <c r="AA313" s="5">
        <v>1</v>
      </c>
      <c r="AB313" s="1" t="s">
        <v>3164</v>
      </c>
      <c r="AC31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3" s="1">
        <v>2</v>
      </c>
      <c r="AF313" s="1">
        <v>202</v>
      </c>
      <c r="AG313" s="1" t="s">
        <v>1352</v>
      </c>
      <c r="AH313" s="7">
        <v>773843.89</v>
      </c>
      <c r="AI313" s="7">
        <f>Таблица2[[#This Row],[Действующая КС]]/Таблица2[[#This Row],[Площадь помещения]]</f>
        <v>7808.7173562058533</v>
      </c>
      <c r="AJ313" s="43">
        <f>VLOOKUP(Таблица2[[#This Row],[Уточнённый кадастровый номер родительского объекта - здания]],Таблица1[[Кадастровый номер здания]:[УПКС]],33,0)</f>
        <v>31620.1823</v>
      </c>
      <c r="AK313" s="47">
        <f>ROUND(Таблица2[[#This Row],[УПКС родительского объекта]]*Таблица2[[#This Row],[Площадь помещения]],2)</f>
        <v>3133560.07</v>
      </c>
      <c r="AL313" s="14">
        <f>Таблица2[[#This Row],[Кадастровая стоимость, руб]]/Таблица2[[#This Row],[Действующая КС]]</f>
        <v>4.049343944551917</v>
      </c>
      <c r="AM313" s="13" t="s">
        <v>3996</v>
      </c>
      <c r="AN313" s="13" t="s">
        <v>3997</v>
      </c>
      <c r="AO313" s="13" t="s">
        <v>3999</v>
      </c>
      <c r="AP313" s="12" t="s">
        <v>3985</v>
      </c>
      <c r="AQ313" s="12" t="s">
        <v>3986</v>
      </c>
      <c r="AR313" s="46" t="s">
        <v>4015</v>
      </c>
    </row>
    <row r="314" spans="1:44" x14ac:dyDescent="0.25">
      <c r="A314" s="1" t="s">
        <v>3605</v>
      </c>
      <c r="B314" s="1" t="s">
        <v>2966</v>
      </c>
      <c r="C314" s="1" t="s">
        <v>716</v>
      </c>
      <c r="D31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83:00:050201</v>
      </c>
      <c r="E31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4" s="1"/>
      <c r="H31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14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314" s="5" t="s">
        <v>3988</v>
      </c>
      <c r="K314" s="5" t="s">
        <v>3989</v>
      </c>
      <c r="L314" s="5" t="s">
        <v>1005</v>
      </c>
      <c r="M314" s="5">
        <v>205001000000</v>
      </c>
      <c r="N314" s="5" t="s">
        <v>2966</v>
      </c>
      <c r="O314" s="1">
        <v>34</v>
      </c>
      <c r="P314" s="6">
        <v>1</v>
      </c>
      <c r="Q314" s="6" t="s">
        <v>3910</v>
      </c>
      <c r="R314" s="1" t="s">
        <v>3606</v>
      </c>
      <c r="S31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4" s="1" t="str">
        <f>IF(Таблица2[[#This Row],[Нас.пункт, микрорайон]]="Искателей","Искателей","")</f>
        <v/>
      </c>
      <c r="U31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1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1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21</v>
      </c>
      <c r="X31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4" s="5" t="s">
        <v>2968</v>
      </c>
      <c r="AA314" s="5">
        <v>1</v>
      </c>
      <c r="AB314" s="1"/>
      <c r="AC31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4" s="1">
        <v>2</v>
      </c>
      <c r="AF314" s="1">
        <v>202</v>
      </c>
      <c r="AG314" s="1" t="s">
        <v>1352</v>
      </c>
      <c r="AH314" s="7">
        <v>247833.23</v>
      </c>
      <c r="AI314" s="7">
        <f>Таблица2[[#This Row],[Действующая КС]]/Таблица2[[#This Row],[Площадь помещения]]</f>
        <v>7289.2126470588237</v>
      </c>
      <c r="AJ314" s="43">
        <f>VLOOKUP(Таблица2[[#This Row],[Уточнённый кадастровый номер родительского объекта - здания]],Таблица1[[Кадастровый номер здания]:[УПКС]],33,0)</f>
        <v>13920.281999999999</v>
      </c>
      <c r="AK314" s="47">
        <f>ROUND(Таблица2[[#This Row],[УПКС родительского объекта]]*Таблица2[[#This Row],[Площадь помещения]],2)</f>
        <v>473289.59</v>
      </c>
      <c r="AL314" s="14">
        <f>Таблица2[[#This Row],[Кадастровая стоимость, руб]]/Таблица2[[#This Row],[Действующая КС]]</f>
        <v>1.9097099690788035</v>
      </c>
      <c r="AM314" s="13" t="s">
        <v>3996</v>
      </c>
      <c r="AN314" s="13" t="s">
        <v>3997</v>
      </c>
      <c r="AO314" s="13" t="s">
        <v>3999</v>
      </c>
      <c r="AP314" s="12" t="s">
        <v>3985</v>
      </c>
      <c r="AQ314" s="12" t="s">
        <v>3986</v>
      </c>
      <c r="AR314" s="46" t="s">
        <v>4015</v>
      </c>
    </row>
    <row r="315" spans="1:44" x14ac:dyDescent="0.25">
      <c r="A315" s="1" t="s">
        <v>3607</v>
      </c>
      <c r="B315" s="1" t="s">
        <v>2966</v>
      </c>
      <c r="C315" s="1" t="s">
        <v>716</v>
      </c>
      <c r="D31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83:00:050201</v>
      </c>
      <c r="E31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5" s="1"/>
      <c r="H31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15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315" s="5" t="s">
        <v>3988</v>
      </c>
      <c r="K315" s="5" t="s">
        <v>3989</v>
      </c>
      <c r="L315" s="5" t="s">
        <v>1005</v>
      </c>
      <c r="M315" s="5">
        <v>205001000000</v>
      </c>
      <c r="N315" s="5" t="s">
        <v>2966</v>
      </c>
      <c r="O315" s="1">
        <v>32.9</v>
      </c>
      <c r="P315" s="6">
        <v>1</v>
      </c>
      <c r="Q315" s="6" t="s">
        <v>3910</v>
      </c>
      <c r="R315" s="1" t="s">
        <v>3608</v>
      </c>
      <c r="S31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5" s="1" t="str">
        <f>IF(Таблица2[[#This Row],[Нас.пункт, микрорайон]]="Искателей","Искателей","")</f>
        <v/>
      </c>
      <c r="U31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1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1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21</v>
      </c>
      <c r="X31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5" s="5" t="s">
        <v>2968</v>
      </c>
      <c r="AA315" s="5">
        <v>2</v>
      </c>
      <c r="AB315" s="1"/>
      <c r="AC31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5" s="1">
        <v>2</v>
      </c>
      <c r="AF315" s="1">
        <v>202</v>
      </c>
      <c r="AG315" s="1" t="s">
        <v>1352</v>
      </c>
      <c r="AH315" s="7">
        <v>239815.1</v>
      </c>
      <c r="AI315" s="7">
        <f>Таблица2[[#This Row],[Действующая КС]]/Таблица2[[#This Row],[Площадь помещения]]</f>
        <v>7289.2127659574471</v>
      </c>
      <c r="AJ315" s="43">
        <f>VLOOKUP(Таблица2[[#This Row],[Уточнённый кадастровый номер родительского объекта - здания]],Таблица1[[Кадастровый номер здания]:[УПКС]],33,0)</f>
        <v>13920.281999999999</v>
      </c>
      <c r="AK315" s="47">
        <f>ROUND(Таблица2[[#This Row],[УПКС родительского объекта]]*Таблица2[[#This Row],[Площадь помещения]],2)</f>
        <v>457977.28</v>
      </c>
      <c r="AL315" s="14">
        <f>Таблица2[[#This Row],[Кадастровая стоимость, руб]]/Таблица2[[#This Row],[Действующая КС]]</f>
        <v>1.9097099390321961</v>
      </c>
      <c r="AM315" s="13" t="s">
        <v>3996</v>
      </c>
      <c r="AN315" s="13" t="s">
        <v>3997</v>
      </c>
      <c r="AO315" s="13" t="s">
        <v>3999</v>
      </c>
      <c r="AP315" s="12" t="s">
        <v>3985</v>
      </c>
      <c r="AQ315" s="12" t="s">
        <v>3986</v>
      </c>
      <c r="AR315" s="46" t="s">
        <v>4015</v>
      </c>
    </row>
    <row r="316" spans="1:44" x14ac:dyDescent="0.25">
      <c r="A316" s="1" t="s">
        <v>3609</v>
      </c>
      <c r="B316" s="1" t="s">
        <v>2966</v>
      </c>
      <c r="C316" s="1" t="s">
        <v>1027</v>
      </c>
      <c r="D31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1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6" s="1"/>
      <c r="H31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16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316" s="5" t="s">
        <v>3988</v>
      </c>
      <c r="K316" s="5" t="s">
        <v>3989</v>
      </c>
      <c r="L316" s="5" t="s">
        <v>1005</v>
      </c>
      <c r="M316" s="5">
        <v>205001000000</v>
      </c>
      <c r="N316" s="5" t="s">
        <v>2966</v>
      </c>
      <c r="O316" s="1">
        <v>149</v>
      </c>
      <c r="P316" s="6" t="s">
        <v>3013</v>
      </c>
      <c r="Q316" s="6" t="s">
        <v>3910</v>
      </c>
      <c r="R316" s="1" t="s">
        <v>3610</v>
      </c>
      <c r="S31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6" s="1" t="str">
        <f>IF(Таблица2[[#This Row],[Нас.пункт, микрорайон]]="Искателей","Искателей","")</f>
        <v/>
      </c>
      <c r="U31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1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1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29А</v>
      </c>
      <c r="X31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6" s="5" t="s">
        <v>2968</v>
      </c>
      <c r="AA316" s="5">
        <v>1</v>
      </c>
      <c r="AB316" s="1" t="s">
        <v>3611</v>
      </c>
      <c r="AC31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6" s="1">
        <v>2</v>
      </c>
      <c r="AF316" s="1">
        <v>202</v>
      </c>
      <c r="AG316" s="1" t="s">
        <v>1352</v>
      </c>
      <c r="AH316" s="7">
        <v>2058161.53</v>
      </c>
      <c r="AI316" s="7">
        <f>Таблица2[[#This Row],[Действующая КС]]/Таблица2[[#This Row],[Площадь помещения]]</f>
        <v>13813.164630872483</v>
      </c>
      <c r="AJ316" s="43">
        <f>VLOOKUP(Таблица2[[#This Row],[Уточнённый кадастровый номер родительского объекта - здания]],Таблица1[[Кадастровый номер здания]:[УПКС]],33,0)</f>
        <v>24176.184099999999</v>
      </c>
      <c r="AK316" s="47">
        <f>ROUND(Таблица2[[#This Row],[УПКС родительского объекта]]*Таблица2[[#This Row],[Площадь помещения]],2)</f>
        <v>3602251.43</v>
      </c>
      <c r="AL316" s="14">
        <f>Таблица2[[#This Row],[Кадастровая стоимость, руб]]/Таблица2[[#This Row],[Действующая КС]]</f>
        <v>1.7502277530180055</v>
      </c>
      <c r="AM316" s="13" t="s">
        <v>3996</v>
      </c>
      <c r="AN316" s="13" t="s">
        <v>3997</v>
      </c>
      <c r="AO316" s="13" t="s">
        <v>3999</v>
      </c>
      <c r="AP316" s="12" t="s">
        <v>3985</v>
      </c>
      <c r="AQ316" s="12" t="s">
        <v>3986</v>
      </c>
      <c r="AR316" s="46" t="s">
        <v>4015</v>
      </c>
    </row>
    <row r="317" spans="1:44" x14ac:dyDescent="0.25">
      <c r="A317" s="1" t="s">
        <v>3612</v>
      </c>
      <c r="B317" s="1" t="s">
        <v>2966</v>
      </c>
      <c r="C317" s="1" t="s">
        <v>988</v>
      </c>
      <c r="D31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1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7" s="1"/>
      <c r="H31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17" s="5">
        <f>VLOOKUP(Таблица2[[#This Row],[Уточнённый кадастровый номер родительского объекта - здания]],Таблица1[[Кадастровый номер здания]:[№ корп]],14,0)</f>
        <v>2000</v>
      </c>
      <c r="J317" s="5" t="s">
        <v>3988</v>
      </c>
      <c r="K317" s="5" t="s">
        <v>3989</v>
      </c>
      <c r="L317" s="5" t="s">
        <v>1005</v>
      </c>
      <c r="M317" s="5">
        <v>205001000000</v>
      </c>
      <c r="N317" s="5" t="s">
        <v>2966</v>
      </c>
      <c r="O317" s="1">
        <v>133.1</v>
      </c>
      <c r="P317" s="6">
        <v>1</v>
      </c>
      <c r="Q317" s="6" t="s">
        <v>3910</v>
      </c>
      <c r="R317" s="1" t="s">
        <v>3613</v>
      </c>
      <c r="S31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7" s="1" t="str">
        <f>IF(Таблица2[[#This Row],[Нас.пункт, микрорайон]]="Искателей","Искателей","")</f>
        <v/>
      </c>
      <c r="U31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1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1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35А</v>
      </c>
      <c r="X31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7" s="5" t="s">
        <v>2968</v>
      </c>
      <c r="AA317" s="5">
        <v>1</v>
      </c>
      <c r="AB317" s="1"/>
      <c r="AC31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7" s="1">
        <v>2</v>
      </c>
      <c r="AF317" s="1">
        <v>202</v>
      </c>
      <c r="AG317" s="1" t="s">
        <v>1352</v>
      </c>
      <c r="AH317" s="7">
        <v>2238213.13</v>
      </c>
      <c r="AI317" s="7">
        <f>Таблица2[[#This Row],[Действующая КС]]/Таблица2[[#This Row],[Площадь помещения]]</f>
        <v>16816.02652141247</v>
      </c>
      <c r="AJ317" s="43">
        <f>VLOOKUP(Таблица2[[#This Row],[Уточнённый кадастровый номер родительского объекта - здания]],Таблица1[[Кадастровый номер здания]:[УПКС]],33,0)</f>
        <v>28686.839800000002</v>
      </c>
      <c r="AK317" s="47">
        <f>ROUND(Таблица2[[#This Row],[УПКС родительского объекта]]*Таблица2[[#This Row],[Площадь помещения]],2)</f>
        <v>3818218.38</v>
      </c>
      <c r="AL317" s="14">
        <f>Таблица2[[#This Row],[Кадастровая стоимость, руб]]/Таблица2[[#This Row],[Действующая КС]]</f>
        <v>1.7059226080047167</v>
      </c>
      <c r="AM317" s="13" t="s">
        <v>3996</v>
      </c>
      <c r="AN317" s="13" t="s">
        <v>3997</v>
      </c>
      <c r="AO317" s="13" t="s">
        <v>3999</v>
      </c>
      <c r="AP317" s="12" t="s">
        <v>3985</v>
      </c>
      <c r="AQ317" s="12" t="s">
        <v>3986</v>
      </c>
      <c r="AR317" s="46" t="s">
        <v>4015</v>
      </c>
    </row>
    <row r="318" spans="1:44" x14ac:dyDescent="0.25">
      <c r="A318" s="1" t="s">
        <v>3614</v>
      </c>
      <c r="B318" s="1" t="s">
        <v>2966</v>
      </c>
      <c r="C318" s="1" t="s">
        <v>499</v>
      </c>
      <c r="D31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1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18" s="1"/>
      <c r="H31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18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318" s="5" t="s">
        <v>3988</v>
      </c>
      <c r="K318" s="5" t="s">
        <v>3989</v>
      </c>
      <c r="L318" s="5" t="s">
        <v>1005</v>
      </c>
      <c r="M318" s="5">
        <v>205001000000</v>
      </c>
      <c r="N318" s="5" t="s">
        <v>2966</v>
      </c>
      <c r="O318" s="1">
        <v>34</v>
      </c>
      <c r="P318" s="6">
        <v>1</v>
      </c>
      <c r="Q318" s="6" t="s">
        <v>3910</v>
      </c>
      <c r="R318" s="1" t="s">
        <v>3615</v>
      </c>
      <c r="S31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8" s="1" t="str">
        <f>IF(Таблица2[[#This Row],[Нас.пункт, микрорайон]]="Искателей","Искателей","")</f>
        <v/>
      </c>
      <c r="U31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1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1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</v>
      </c>
      <c r="X31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8" s="5" t="s">
        <v>2968</v>
      </c>
      <c r="AA318" s="5">
        <v>1</v>
      </c>
      <c r="AB318" s="1"/>
      <c r="AC31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8" s="1">
        <v>2</v>
      </c>
      <c r="AF318" s="1">
        <v>202</v>
      </c>
      <c r="AG318" s="1" t="s">
        <v>1352</v>
      </c>
      <c r="AH318" s="7">
        <v>284808.86</v>
      </c>
      <c r="AI318" s="7">
        <f>Таблица2[[#This Row],[Действующая КС]]/Таблица2[[#This Row],[Площадь помещения]]</f>
        <v>8376.7311764705883</v>
      </c>
      <c r="AJ318" s="43">
        <f>VLOOKUP(Таблица2[[#This Row],[Уточнённый кадастровый номер родительского объекта - здания]],Таблица1[[Кадастровый номер здания]:[УПКС]],33,0)</f>
        <v>15050.217500000001</v>
      </c>
      <c r="AK318" s="47">
        <f>ROUND(Таблица2[[#This Row],[УПКС родительского объекта]]*Таблица2[[#This Row],[Площадь помещения]],2)</f>
        <v>511707.4</v>
      </c>
      <c r="AL318" s="14">
        <f>Таблица2[[#This Row],[Кадастровая стоимость, руб]]/Таблица2[[#This Row],[Действующая КС]]</f>
        <v>1.7966695277667979</v>
      </c>
      <c r="AM318" s="13" t="s">
        <v>3996</v>
      </c>
      <c r="AN318" s="13" t="s">
        <v>3997</v>
      </c>
      <c r="AO318" s="13" t="s">
        <v>3999</v>
      </c>
      <c r="AP318" s="12" t="s">
        <v>3985</v>
      </c>
      <c r="AQ318" s="12" t="s">
        <v>3986</v>
      </c>
      <c r="AR318" s="46" t="s">
        <v>4015</v>
      </c>
    </row>
    <row r="319" spans="1:44" x14ac:dyDescent="0.25">
      <c r="A319" s="1" t="s">
        <v>3616</v>
      </c>
      <c r="B319" s="1" t="s">
        <v>2966</v>
      </c>
      <c r="C319" s="1" t="s">
        <v>913</v>
      </c>
      <c r="D31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1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1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19" s="1"/>
      <c r="H31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19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319" s="5" t="s">
        <v>3988</v>
      </c>
      <c r="K319" s="5" t="s">
        <v>3989</v>
      </c>
      <c r="L319" s="5" t="s">
        <v>1005</v>
      </c>
      <c r="M319" s="5">
        <v>205001000000</v>
      </c>
      <c r="N319" s="5" t="s">
        <v>2966</v>
      </c>
      <c r="O319" s="1">
        <v>92</v>
      </c>
      <c r="P319" s="6">
        <v>1</v>
      </c>
      <c r="Q319" s="6" t="s">
        <v>3910</v>
      </c>
      <c r="R319" s="1" t="s">
        <v>3617</v>
      </c>
      <c r="S31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19" s="1" t="str">
        <f>IF(Таблица2[[#This Row],[Нас.пункт, микрорайон]]="Искателей","Искателей","")</f>
        <v/>
      </c>
      <c r="U31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1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1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27</v>
      </c>
      <c r="X31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1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19" s="5" t="s">
        <v>2968</v>
      </c>
      <c r="AA319" s="5">
        <v>1</v>
      </c>
      <c r="AB319" s="1" t="s">
        <v>3618</v>
      </c>
      <c r="AC31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1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19" s="1">
        <v>2</v>
      </c>
      <c r="AF319" s="1">
        <v>202</v>
      </c>
      <c r="AG319" s="1" t="s">
        <v>1352</v>
      </c>
      <c r="AH319" s="7">
        <v>662899.56000000006</v>
      </c>
      <c r="AI319" s="7">
        <f>Таблица2[[#This Row],[Действующая КС]]/Таблица2[[#This Row],[Площадь помещения]]</f>
        <v>7205.43</v>
      </c>
      <c r="AJ319" s="43">
        <f>VLOOKUP(Таблица2[[#This Row],[Уточнённый кадастровый номер родительского объекта - здания]],Таблица1[[Кадастровый номер здания]:[УПКС]],33,0)</f>
        <v>12167.3853</v>
      </c>
      <c r="AK319" s="47">
        <f>ROUND(Таблица2[[#This Row],[УПКС родительского объекта]]*Таблица2[[#This Row],[Площадь помещения]],2)</f>
        <v>1119399.45</v>
      </c>
      <c r="AL319" s="14">
        <f>Таблица2[[#This Row],[Кадастровая стоимость, руб]]/Таблица2[[#This Row],[Действующая КС]]</f>
        <v>1.6886411117847173</v>
      </c>
      <c r="AM319" s="13" t="s">
        <v>3996</v>
      </c>
      <c r="AN319" s="13" t="s">
        <v>3997</v>
      </c>
      <c r="AO319" s="13" t="s">
        <v>3999</v>
      </c>
      <c r="AP319" s="12" t="s">
        <v>3985</v>
      </c>
      <c r="AQ319" s="12" t="s">
        <v>3986</v>
      </c>
      <c r="AR319" s="46" t="s">
        <v>4015</v>
      </c>
    </row>
    <row r="320" spans="1:44" x14ac:dyDescent="0.25">
      <c r="A320" s="1" t="s">
        <v>3619</v>
      </c>
      <c r="B320" s="1" t="s">
        <v>2966</v>
      </c>
      <c r="C320" s="1" t="s">
        <v>913</v>
      </c>
      <c r="D32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2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20" s="1"/>
      <c r="H32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0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320" s="5" t="s">
        <v>3988</v>
      </c>
      <c r="K320" s="5" t="s">
        <v>3989</v>
      </c>
      <c r="L320" s="5" t="s">
        <v>1005</v>
      </c>
      <c r="M320" s="5">
        <v>205001000000</v>
      </c>
      <c r="N320" s="5" t="s">
        <v>2966</v>
      </c>
      <c r="O320" s="1">
        <v>45.8</v>
      </c>
      <c r="P320" s="6">
        <v>1</v>
      </c>
      <c r="Q320" s="6" t="s">
        <v>3910</v>
      </c>
      <c r="R320" s="1" t="s">
        <v>3620</v>
      </c>
      <c r="S32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0" s="1" t="str">
        <f>IF(Таблица2[[#This Row],[Нас.пункт, микрорайон]]="Искателей","Искателей","")</f>
        <v/>
      </c>
      <c r="U32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2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27</v>
      </c>
      <c r="X32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0" s="5" t="s">
        <v>2968</v>
      </c>
      <c r="AA320" s="5">
        <v>2</v>
      </c>
      <c r="AB320" s="1" t="s">
        <v>3618</v>
      </c>
      <c r="AC32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0" s="1">
        <v>2</v>
      </c>
      <c r="AF320" s="1">
        <v>202</v>
      </c>
      <c r="AG320" s="1" t="s">
        <v>1352</v>
      </c>
      <c r="AH320" s="7">
        <v>330008.64</v>
      </c>
      <c r="AI320" s="7">
        <f>Таблица2[[#This Row],[Действующая КС]]/Таблица2[[#This Row],[Площадь помещения]]</f>
        <v>7205.4288209606993</v>
      </c>
      <c r="AJ320" s="43">
        <f>VLOOKUP(Таблица2[[#This Row],[Уточнённый кадастровый номер родительского объекта - здания]],Таблица1[[Кадастровый номер здания]:[УПКС]],33,0)</f>
        <v>12167.3853</v>
      </c>
      <c r="AK320" s="47">
        <f>ROUND(Таблица2[[#This Row],[УПКС родительского объекта]]*Таблица2[[#This Row],[Площадь помещения]],2)</f>
        <v>557266.25</v>
      </c>
      <c r="AL320" s="14">
        <f>Таблица2[[#This Row],[Кадастровая стоимость, руб]]/Таблица2[[#This Row],[Действующая КС]]</f>
        <v>1.6886413943586447</v>
      </c>
      <c r="AM320" s="13" t="s">
        <v>3996</v>
      </c>
      <c r="AN320" s="13" t="s">
        <v>3997</v>
      </c>
      <c r="AO320" s="13" t="s">
        <v>3999</v>
      </c>
      <c r="AP320" s="12" t="s">
        <v>3985</v>
      </c>
      <c r="AQ320" s="12" t="s">
        <v>3986</v>
      </c>
      <c r="AR320" s="46" t="s">
        <v>4015</v>
      </c>
    </row>
    <row r="321" spans="1:44" x14ac:dyDescent="0.25">
      <c r="A321" s="1" t="s">
        <v>3621</v>
      </c>
      <c r="B321" s="1" t="s">
        <v>2966</v>
      </c>
      <c r="C321" s="1" t="s">
        <v>605</v>
      </c>
      <c r="D32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2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21" s="1"/>
      <c r="H32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1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321" s="5" t="s">
        <v>3988</v>
      </c>
      <c r="K321" s="5" t="s">
        <v>3989</v>
      </c>
      <c r="L321" s="5" t="s">
        <v>1005</v>
      </c>
      <c r="M321" s="5">
        <v>205001000000</v>
      </c>
      <c r="N321" s="5" t="s">
        <v>2966</v>
      </c>
      <c r="O321" s="1">
        <v>52.4</v>
      </c>
      <c r="P321" s="6">
        <v>1</v>
      </c>
      <c r="Q321" s="6" t="s">
        <v>3910</v>
      </c>
      <c r="R321" s="1" t="s">
        <v>3622</v>
      </c>
      <c r="S32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1" s="1" t="str">
        <f>IF(Таблица2[[#This Row],[Нас.пункт, микрорайон]]="Искателей","Искателей","")</f>
        <v/>
      </c>
      <c r="U32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2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31</v>
      </c>
      <c r="X32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1" s="5" t="s">
        <v>2968</v>
      </c>
      <c r="AA321" s="5">
        <v>1</v>
      </c>
      <c r="AB321" s="1" t="s">
        <v>3164</v>
      </c>
      <c r="AC32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1" s="1">
        <v>2</v>
      </c>
      <c r="AF321" s="1">
        <v>202</v>
      </c>
      <c r="AG321" s="1" t="s">
        <v>1352</v>
      </c>
      <c r="AH321" s="7">
        <v>438940.72</v>
      </c>
      <c r="AI321" s="7">
        <f>Таблица2[[#This Row],[Действующая КС]]/Таблица2[[#This Row],[Площадь помещения]]</f>
        <v>8376.7312977099227</v>
      </c>
      <c r="AJ321" s="43">
        <f>VLOOKUP(Таблица2[[#This Row],[Уточнённый кадастровый номер родительского объекта - здания]],Таблица1[[Кадастровый номер здания]:[УПКС]],33,0)</f>
        <v>14486.185100000001</v>
      </c>
      <c r="AK321" s="47">
        <f>ROUND(Таблица2[[#This Row],[УПКС родительского объекта]]*Таблица2[[#This Row],[Площадь помещения]],2)</f>
        <v>759076.1</v>
      </c>
      <c r="AL321" s="14">
        <f>Таблица2[[#This Row],[Кадастровая стоимость, руб]]/Таблица2[[#This Row],[Действующая КС]]</f>
        <v>1.7293362529682825</v>
      </c>
      <c r="AM321" s="13" t="s">
        <v>3996</v>
      </c>
      <c r="AN321" s="13" t="s">
        <v>3997</v>
      </c>
      <c r="AO321" s="13" t="s">
        <v>3999</v>
      </c>
      <c r="AP321" s="12" t="s">
        <v>3985</v>
      </c>
      <c r="AQ321" s="12" t="s">
        <v>3986</v>
      </c>
      <c r="AR321" s="46" t="s">
        <v>4015</v>
      </c>
    </row>
    <row r="322" spans="1:44" x14ac:dyDescent="0.25">
      <c r="A322" s="1" t="s">
        <v>3623</v>
      </c>
      <c r="B322" s="1" t="s">
        <v>2966</v>
      </c>
      <c r="C322" s="1" t="s">
        <v>601</v>
      </c>
      <c r="D32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2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22" s="1"/>
      <c r="H32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2" s="5">
        <f>VLOOKUP(Таблица2[[#This Row],[Уточнённый кадастровый номер родительского объекта - здания]],Таблица1[[Кадастровый номер здания]:[№ корп]],14,0)</f>
        <v>1965</v>
      </c>
      <c r="J322" s="5" t="s">
        <v>3988</v>
      </c>
      <c r="K322" s="5" t="s">
        <v>3989</v>
      </c>
      <c r="L322" s="5" t="s">
        <v>1005</v>
      </c>
      <c r="M322" s="5">
        <v>205001000000</v>
      </c>
      <c r="N322" s="5" t="s">
        <v>2966</v>
      </c>
      <c r="O322" s="1">
        <v>51.8</v>
      </c>
      <c r="P322" s="6">
        <v>1</v>
      </c>
      <c r="Q322" s="6" t="s">
        <v>3910</v>
      </c>
      <c r="R322" s="1" t="s">
        <v>3624</v>
      </c>
      <c r="S32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2" s="1" t="str">
        <f>IF(Таблица2[[#This Row],[Нас.пункт, микрорайон]]="Искателей","Искателей","")</f>
        <v/>
      </c>
      <c r="U32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2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39</v>
      </c>
      <c r="X32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2" s="5" t="s">
        <v>2968</v>
      </c>
      <c r="AA322" s="5">
        <v>1</v>
      </c>
      <c r="AB322" s="1"/>
      <c r="AC32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2" s="1">
        <v>2</v>
      </c>
      <c r="AF322" s="1">
        <v>202</v>
      </c>
      <c r="AG322" s="1" t="s">
        <v>1352</v>
      </c>
      <c r="AH322" s="7">
        <v>433914.68</v>
      </c>
      <c r="AI322" s="7">
        <f>Таблица2[[#This Row],[Действующая КС]]/Таблица2[[#This Row],[Площадь помещения]]</f>
        <v>8376.7312741312744</v>
      </c>
      <c r="AJ322" s="43">
        <f>VLOOKUP(Таблица2[[#This Row],[Уточнённый кадастровый номер родительского объекта - здания]],Таблица1[[Кадастровый номер здания]:[УПКС]],33,0)</f>
        <v>15336.7102</v>
      </c>
      <c r="AK322" s="47">
        <f>ROUND(Таблица2[[#This Row],[УПКС родительского объекта]]*Таблица2[[#This Row],[Площадь помещения]],2)</f>
        <v>794441.59</v>
      </c>
      <c r="AL322" s="14">
        <f>Таблица2[[#This Row],[Кадастровая стоимость, руб]]/Таблица2[[#This Row],[Действующая КС]]</f>
        <v>1.8308705066166464</v>
      </c>
      <c r="AM322" s="13" t="s">
        <v>3996</v>
      </c>
      <c r="AN322" s="13" t="s">
        <v>3997</v>
      </c>
      <c r="AO322" s="13" t="s">
        <v>3999</v>
      </c>
      <c r="AP322" s="12" t="s">
        <v>3985</v>
      </c>
      <c r="AQ322" s="12" t="s">
        <v>3986</v>
      </c>
      <c r="AR322" s="46" t="s">
        <v>4015</v>
      </c>
    </row>
    <row r="323" spans="1:44" x14ac:dyDescent="0.25">
      <c r="A323" s="1" t="s">
        <v>3625</v>
      </c>
      <c r="B323" s="1" t="s">
        <v>2966</v>
      </c>
      <c r="C323" s="1" t="s">
        <v>1128</v>
      </c>
      <c r="D32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2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23" s="1"/>
      <c r="H32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323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323" s="5" t="s">
        <v>3988</v>
      </c>
      <c r="K323" s="5" t="s">
        <v>3989</v>
      </c>
      <c r="L323" s="5" t="s">
        <v>1005</v>
      </c>
      <c r="M323" s="5">
        <v>205001000000</v>
      </c>
      <c r="N323" s="5" t="s">
        <v>2966</v>
      </c>
      <c r="O323" s="1">
        <v>41.1</v>
      </c>
      <c r="P323" s="6">
        <v>1</v>
      </c>
      <c r="Q323" s="6" t="s">
        <v>3910</v>
      </c>
      <c r="R323" s="1" t="s">
        <v>3626</v>
      </c>
      <c r="S32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3" s="1" t="str">
        <f>IF(Таблица2[[#This Row],[Нас.пункт, микрорайон]]="Искателей","Искателей","")</f>
        <v/>
      </c>
      <c r="U32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2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32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3" s="5" t="s">
        <v>2968</v>
      </c>
      <c r="AA323" s="5">
        <v>1</v>
      </c>
      <c r="AB323" s="1" t="s">
        <v>3121</v>
      </c>
      <c r="AC32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3" s="1">
        <v>2</v>
      </c>
      <c r="AF323" s="1">
        <v>202</v>
      </c>
      <c r="AG323" s="1" t="s">
        <v>1352</v>
      </c>
      <c r="AH323" s="7">
        <v>160469.14000000001</v>
      </c>
      <c r="AI323" s="7">
        <f>Таблица2[[#This Row],[Действующая КС]]/Таблица2[[#This Row],[Площадь помещения]]</f>
        <v>3904.3586374695865</v>
      </c>
      <c r="AJ323" s="43">
        <f>VLOOKUP(Таблица2[[#This Row],[Уточнённый кадастровый номер родительского объекта - здания]],Таблица1[[Кадастровый номер здания]:[УПКС]],33,0)</f>
        <v>12930.1185</v>
      </c>
      <c r="AK323" s="47">
        <f>ROUND(Таблица2[[#This Row],[УПКС родительского объекта]]*Таблица2[[#This Row],[Площадь помещения]],2)</f>
        <v>531427.87</v>
      </c>
      <c r="AL323" s="14">
        <f>Таблица2[[#This Row],[Кадастровая стоимость, руб]]/Таблица2[[#This Row],[Действующая КС]]</f>
        <v>3.311713828590344</v>
      </c>
      <c r="AM323" s="13" t="s">
        <v>3996</v>
      </c>
      <c r="AN323" s="13" t="s">
        <v>3997</v>
      </c>
      <c r="AO323" s="13" t="s">
        <v>3999</v>
      </c>
      <c r="AP323" s="12" t="s">
        <v>3985</v>
      </c>
      <c r="AQ323" s="12" t="s">
        <v>3986</v>
      </c>
      <c r="AR323" s="46" t="s">
        <v>4015</v>
      </c>
    </row>
    <row r="324" spans="1:44" x14ac:dyDescent="0.25">
      <c r="A324" s="1" t="s">
        <v>3627</v>
      </c>
      <c r="B324" s="1" t="s">
        <v>2966</v>
      </c>
      <c r="C324" s="1" t="s">
        <v>1128</v>
      </c>
      <c r="D32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2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24" s="1"/>
      <c r="H32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324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324" s="5" t="s">
        <v>3988</v>
      </c>
      <c r="K324" s="5" t="s">
        <v>3989</v>
      </c>
      <c r="L324" s="5" t="s">
        <v>1005</v>
      </c>
      <c r="M324" s="5">
        <v>205001000000</v>
      </c>
      <c r="N324" s="5" t="s">
        <v>2966</v>
      </c>
      <c r="O324" s="1">
        <v>39.6</v>
      </c>
      <c r="P324" s="6">
        <v>1</v>
      </c>
      <c r="Q324" s="6" t="s">
        <v>3910</v>
      </c>
      <c r="R324" s="1" t="s">
        <v>3628</v>
      </c>
      <c r="S32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4" s="1" t="str">
        <f>IF(Таблица2[[#This Row],[Нас.пункт, микрорайон]]="Искателей","Искателей","")</f>
        <v/>
      </c>
      <c r="U32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2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32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4" s="5" t="s">
        <v>2968</v>
      </c>
      <c r="AA324" s="5">
        <v>2</v>
      </c>
      <c r="AB324" s="1" t="s">
        <v>3121</v>
      </c>
      <c r="AC32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4" s="1">
        <v>2</v>
      </c>
      <c r="AF324" s="1">
        <v>202</v>
      </c>
      <c r="AG324" s="1" t="s">
        <v>1352</v>
      </c>
      <c r="AH324" s="7">
        <v>154612.6</v>
      </c>
      <c r="AI324" s="7">
        <f>Таблица2[[#This Row],[Действующая КС]]/Таблица2[[#This Row],[Площадь помещения]]</f>
        <v>3904.3585858585857</v>
      </c>
      <c r="AJ324" s="43">
        <f>VLOOKUP(Таблица2[[#This Row],[Уточнённый кадастровый номер родительского объекта - здания]],Таблица1[[Кадастровый номер здания]:[УПКС]],33,0)</f>
        <v>12930.1185</v>
      </c>
      <c r="AK324" s="47">
        <f>ROUND(Таблица2[[#This Row],[УПКС родительского объекта]]*Таблица2[[#This Row],[Площадь помещения]],2)</f>
        <v>512032.69</v>
      </c>
      <c r="AL324" s="14">
        <f>Таблица2[[#This Row],[Кадастровая стоимость, руб]]/Таблица2[[#This Row],[Действующая КС]]</f>
        <v>3.3117138577321641</v>
      </c>
      <c r="AM324" s="13" t="s">
        <v>3996</v>
      </c>
      <c r="AN324" s="13" t="s">
        <v>3997</v>
      </c>
      <c r="AO324" s="13" t="s">
        <v>3999</v>
      </c>
      <c r="AP324" s="12" t="s">
        <v>3985</v>
      </c>
      <c r="AQ324" s="12" t="s">
        <v>3986</v>
      </c>
      <c r="AR324" s="46" t="s">
        <v>4015</v>
      </c>
    </row>
    <row r="325" spans="1:44" x14ac:dyDescent="0.25">
      <c r="A325" s="1" t="s">
        <v>3629</v>
      </c>
      <c r="B325" s="1" t="s">
        <v>2999</v>
      </c>
      <c r="C325" s="1" t="s">
        <v>484</v>
      </c>
      <c r="D32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83:00:050202</v>
      </c>
      <c r="E32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25" s="1"/>
      <c r="H32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5" s="5">
        <f>VLOOKUP(Таблица2[[#This Row],[Уточнённый кадастровый номер родительского объекта - здания]],Таблица1[[Кадастровый номер здания]:[№ корп]],14,0)</f>
        <v>1940</v>
      </c>
      <c r="J325" s="5" t="s">
        <v>3988</v>
      </c>
      <c r="K325" s="5" t="s">
        <v>3989</v>
      </c>
      <c r="L325" s="5" t="s">
        <v>1005</v>
      </c>
      <c r="M325" s="5">
        <v>205001000000</v>
      </c>
      <c r="N325" s="5" t="s">
        <v>2966</v>
      </c>
      <c r="O325" s="1">
        <v>28.8</v>
      </c>
      <c r="P325" s="6">
        <v>1</v>
      </c>
      <c r="Q325" s="6" t="s">
        <v>3910</v>
      </c>
      <c r="R325" s="1" t="s">
        <v>3630</v>
      </c>
      <c r="S32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5" s="1" t="str">
        <f>IF(Таблица2[[#This Row],[Нас.пункт, микрорайон]]="Искателей","Искателей","")</f>
        <v/>
      </c>
      <c r="U32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2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32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5" s="5" t="s">
        <v>2968</v>
      </c>
      <c r="AA325" s="5">
        <v>1</v>
      </c>
      <c r="AB325" s="1"/>
      <c r="AC32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5" s="1">
        <v>2</v>
      </c>
      <c r="AF325" s="1">
        <v>202</v>
      </c>
      <c r="AG325" s="1" t="s">
        <v>1352</v>
      </c>
      <c r="AH325" s="7">
        <v>279849.84000000003</v>
      </c>
      <c r="AI325" s="7">
        <f>Таблица2[[#This Row],[Действующая КС]]/Таблица2[[#This Row],[Площадь помещения]]</f>
        <v>9717.0083333333332</v>
      </c>
      <c r="AJ325" s="43">
        <f>VLOOKUP(Таблица2[[#This Row],[Уточнённый кадастровый номер родительского объекта - здания]],Таблица1[[Кадастровый номер здания]:[УПКС]],33,0)</f>
        <v>13003.6124</v>
      </c>
      <c r="AK325" s="47">
        <f>ROUND(Таблица2[[#This Row],[УПКС родительского объекта]]*Таблица2[[#This Row],[Площадь помещения]],2)</f>
        <v>374504.04</v>
      </c>
      <c r="AL325" s="14">
        <f>Таблица2[[#This Row],[Кадастровая стоимость, руб]]/Таблица2[[#This Row],[Действующая КС]]</f>
        <v>1.3382321033308433</v>
      </c>
      <c r="AM325" s="13" t="s">
        <v>3996</v>
      </c>
      <c r="AN325" s="13" t="s">
        <v>3997</v>
      </c>
      <c r="AO325" s="13" t="s">
        <v>3999</v>
      </c>
      <c r="AP325" s="12" t="s">
        <v>3985</v>
      </c>
      <c r="AQ325" s="12" t="s">
        <v>3986</v>
      </c>
      <c r="AR325" s="46" t="s">
        <v>4015</v>
      </c>
    </row>
    <row r="326" spans="1:44" x14ac:dyDescent="0.25">
      <c r="A326" s="1" t="s">
        <v>3631</v>
      </c>
      <c r="B326" s="1" t="s">
        <v>2966</v>
      </c>
      <c r="C326" s="1" t="s">
        <v>962</v>
      </c>
      <c r="D32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2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26" s="1"/>
      <c r="H32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6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326" s="5" t="s">
        <v>3988</v>
      </c>
      <c r="K326" s="5" t="s">
        <v>3989</v>
      </c>
      <c r="L326" s="5" t="s">
        <v>1005</v>
      </c>
      <c r="M326" s="5">
        <v>205001000000</v>
      </c>
      <c r="N326" s="5" t="s">
        <v>2966</v>
      </c>
      <c r="O326" s="1">
        <v>119.6</v>
      </c>
      <c r="P326" s="6">
        <v>1</v>
      </c>
      <c r="Q326" s="6" t="s">
        <v>3910</v>
      </c>
      <c r="R326" s="1" t="s">
        <v>3632</v>
      </c>
      <c r="S32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6" s="1" t="str">
        <f>IF(Таблица2[[#This Row],[Нас.пункт, микрорайон]]="Искателей","Искателей","")</f>
        <v/>
      </c>
      <c r="U32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2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51А</v>
      </c>
      <c r="X32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6" s="5" t="s">
        <v>2968</v>
      </c>
      <c r="AA326" s="5">
        <v>1</v>
      </c>
      <c r="AB326" s="1"/>
      <c r="AC32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6" s="1">
        <v>2</v>
      </c>
      <c r="AF326" s="1">
        <v>202</v>
      </c>
      <c r="AG326" s="1" t="s">
        <v>1352</v>
      </c>
      <c r="AH326" s="7">
        <v>1652054.49</v>
      </c>
      <c r="AI326" s="7">
        <f>Таблица2[[#This Row],[Действующая КС]]/Таблица2[[#This Row],[Площадь помещения]]</f>
        <v>13813.164632107024</v>
      </c>
      <c r="AJ326" s="43">
        <f>VLOOKUP(Таблица2[[#This Row],[Уточнённый кадастровый номер родительского объекта - здания]],Таблица1[[Кадастровый номер здания]:[УПКС]],33,0)</f>
        <v>28428.755799999999</v>
      </c>
      <c r="AK326" s="47">
        <f>ROUND(Таблица2[[#This Row],[УПКС родительского объекта]]*Таблица2[[#This Row],[Площадь помещения]],2)</f>
        <v>3400079.19</v>
      </c>
      <c r="AL326" s="14">
        <f>Таблица2[[#This Row],[Кадастровая стоимость, руб]]/Таблица2[[#This Row],[Действующая КС]]</f>
        <v>2.0580914313546641</v>
      </c>
      <c r="AM326" s="13" t="s">
        <v>3996</v>
      </c>
      <c r="AN326" s="13" t="s">
        <v>3997</v>
      </c>
      <c r="AO326" s="13" t="s">
        <v>3999</v>
      </c>
      <c r="AP326" s="12" t="s">
        <v>3985</v>
      </c>
      <c r="AQ326" s="12" t="s">
        <v>3986</v>
      </c>
      <c r="AR326" s="46" t="s">
        <v>4015</v>
      </c>
    </row>
    <row r="327" spans="1:44" x14ac:dyDescent="0.25">
      <c r="A327" s="1" t="s">
        <v>3633</v>
      </c>
      <c r="B327" s="1" t="s">
        <v>3178</v>
      </c>
      <c r="C327" s="1" t="s">
        <v>766</v>
      </c>
      <c r="D32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2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27" s="1"/>
      <c r="H32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7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27" s="5" t="s">
        <v>3988</v>
      </c>
      <c r="K327" s="5" t="s">
        <v>3989</v>
      </c>
      <c r="L327" s="5" t="s">
        <v>1005</v>
      </c>
      <c r="M327" s="5">
        <v>205001000000</v>
      </c>
      <c r="N327" s="5" t="s">
        <v>2966</v>
      </c>
      <c r="O327" s="1">
        <v>74.3</v>
      </c>
      <c r="P327" s="6">
        <v>1</v>
      </c>
      <c r="Q327" s="6" t="s">
        <v>3910</v>
      </c>
      <c r="R327" s="1" t="s">
        <v>3634</v>
      </c>
      <c r="S32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7" s="1" t="str">
        <f>IF(Таблица2[[#This Row],[Нас.пункт, микрорайон]]="Искателей","Искателей","")</f>
        <v/>
      </c>
      <c r="U32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2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69А</v>
      </c>
      <c r="X32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7" s="5" t="s">
        <v>2968</v>
      </c>
      <c r="AA327" s="5">
        <v>1</v>
      </c>
      <c r="AB327" s="1" t="s">
        <v>3164</v>
      </c>
      <c r="AC32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7" s="1">
        <v>2</v>
      </c>
      <c r="AF327" s="1">
        <v>202</v>
      </c>
      <c r="AG327" s="1" t="s">
        <v>1352</v>
      </c>
      <c r="AH327" s="7">
        <v>857515.14</v>
      </c>
      <c r="AI327" s="7">
        <f>Таблица2[[#This Row],[Действующая КС]]/Таблица2[[#This Row],[Площадь помещения]]</f>
        <v>11541.253566621805</v>
      </c>
      <c r="AJ327" s="43">
        <f>VLOOKUP(Таблица2[[#This Row],[Уточнённый кадастровый номер родительского объекта - здания]],Таблица1[[Кадастровый номер здания]:[УПКС]],33,0)</f>
        <v>31863.754499999999</v>
      </c>
      <c r="AK327" s="47">
        <f>ROUND(Таблица2[[#This Row],[УПКС родительского объекта]]*Таблица2[[#This Row],[Площадь помещения]],2)</f>
        <v>2367476.96</v>
      </c>
      <c r="AL327" s="14">
        <f>Таблица2[[#This Row],[Кадастровая стоимость, руб]]/Таблица2[[#This Row],[Действующая КС]]</f>
        <v>2.760857330169121</v>
      </c>
      <c r="AM327" s="13" t="s">
        <v>3996</v>
      </c>
      <c r="AN327" s="13" t="s">
        <v>3997</v>
      </c>
      <c r="AO327" s="13" t="s">
        <v>3999</v>
      </c>
      <c r="AP327" s="12" t="s">
        <v>3985</v>
      </c>
      <c r="AQ327" s="12" t="s">
        <v>3986</v>
      </c>
      <c r="AR327" s="46" t="s">
        <v>4015</v>
      </c>
    </row>
    <row r="328" spans="1:44" x14ac:dyDescent="0.25">
      <c r="A328" s="1" t="s">
        <v>3635</v>
      </c>
      <c r="B328" s="1" t="s">
        <v>3178</v>
      </c>
      <c r="C328" s="1" t="s">
        <v>650</v>
      </c>
      <c r="D32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2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28" s="1"/>
      <c r="H32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8" s="5">
        <f>VLOOKUP(Таблица2[[#This Row],[Уточнённый кадастровый номер родительского объекта - здания]],Таблица1[[Кадастровый номер здания]:[№ корп]],14,0)</f>
        <v>1935</v>
      </c>
      <c r="J328" s="5" t="s">
        <v>3988</v>
      </c>
      <c r="K328" s="5" t="s">
        <v>3989</v>
      </c>
      <c r="L328" s="5" t="s">
        <v>1005</v>
      </c>
      <c r="M328" s="5">
        <v>205001000000</v>
      </c>
      <c r="N328" s="5" t="s">
        <v>2966</v>
      </c>
      <c r="O328" s="1">
        <v>58</v>
      </c>
      <c r="P328" s="6">
        <v>1</v>
      </c>
      <c r="Q328" s="6" t="s">
        <v>3910</v>
      </c>
      <c r="R328" s="1" t="s">
        <v>3636</v>
      </c>
      <c r="S32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8" s="1" t="str">
        <f>IF(Таблица2[[#This Row],[Нас.пункт, микрорайон]]="Искателей","Искателей","")</f>
        <v/>
      </c>
      <c r="U32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2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83</v>
      </c>
      <c r="X32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8" s="5" t="s">
        <v>2968</v>
      </c>
      <c r="AA328" s="5">
        <v>1</v>
      </c>
      <c r="AB328" s="1" t="s">
        <v>3164</v>
      </c>
      <c r="AC32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8" s="1">
        <v>2</v>
      </c>
      <c r="AF328" s="1">
        <v>202</v>
      </c>
      <c r="AG328" s="1" t="s">
        <v>1352</v>
      </c>
      <c r="AH328" s="7">
        <v>485947.52</v>
      </c>
      <c r="AI328" s="7">
        <f>Таблица2[[#This Row],[Действующая КС]]/Таблица2[[#This Row],[Площадь помещения]]</f>
        <v>8378.4055172413791</v>
      </c>
      <c r="AJ328" s="43">
        <f>VLOOKUP(Таблица2[[#This Row],[Уточнённый кадастровый номер родительского объекта - здания]],Таблица1[[Кадастровый номер здания]:[УПКС]],33,0)</f>
        <v>12238.7412</v>
      </c>
      <c r="AK328" s="47">
        <f>ROUND(Таблица2[[#This Row],[УПКС родительского объекта]]*Таблица2[[#This Row],[Площадь помещения]],2)</f>
        <v>709846.99</v>
      </c>
      <c r="AL328" s="14">
        <f>Таблица2[[#This Row],[Кадастровая стоимость, руб]]/Таблица2[[#This Row],[Действующая КС]]</f>
        <v>1.4607482511691796</v>
      </c>
      <c r="AM328" s="13" t="s">
        <v>3996</v>
      </c>
      <c r="AN328" s="13" t="s">
        <v>3997</v>
      </c>
      <c r="AO328" s="13" t="s">
        <v>3999</v>
      </c>
      <c r="AP328" s="12" t="s">
        <v>3985</v>
      </c>
      <c r="AQ328" s="12" t="s">
        <v>3986</v>
      </c>
      <c r="AR328" s="46" t="s">
        <v>4015</v>
      </c>
    </row>
    <row r="329" spans="1:44" x14ac:dyDescent="0.25">
      <c r="A329" s="1" t="s">
        <v>3637</v>
      </c>
      <c r="B329" s="1" t="s">
        <v>2999</v>
      </c>
      <c r="C329" s="1" t="s">
        <v>849</v>
      </c>
      <c r="D32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2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2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29" s="1"/>
      <c r="H32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29" s="5">
        <f>VLOOKUP(Таблица2[[#This Row],[Уточнённый кадастровый номер родительского объекта - здания]],Таблица1[[Кадастровый номер здания]:[№ корп]],14,0)</f>
        <v>1979</v>
      </c>
      <c r="J329" s="5" t="s">
        <v>3988</v>
      </c>
      <c r="K329" s="5" t="s">
        <v>3989</v>
      </c>
      <c r="L329" s="5" t="s">
        <v>1005</v>
      </c>
      <c r="M329" s="5">
        <v>205001000000</v>
      </c>
      <c r="N329" s="5" t="s">
        <v>2966</v>
      </c>
      <c r="O329" s="1">
        <v>88.8</v>
      </c>
      <c r="P329" s="6">
        <v>1</v>
      </c>
      <c r="Q329" s="6" t="s">
        <v>3910</v>
      </c>
      <c r="R329" s="1" t="s">
        <v>3638</v>
      </c>
      <c r="S32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29" s="1" t="str">
        <f>IF(Таблица2[[#This Row],[Нас.пункт, микрорайон]]="Искателей","Искателей","")</f>
        <v/>
      </c>
      <c r="U32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2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2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43</v>
      </c>
      <c r="X32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2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29" s="5" t="s">
        <v>2968</v>
      </c>
      <c r="AA329" s="5">
        <v>1</v>
      </c>
      <c r="AB329" s="1"/>
      <c r="AC32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2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29" s="1">
        <v>2</v>
      </c>
      <c r="AF329" s="1">
        <v>202</v>
      </c>
      <c r="AG329" s="1" t="s">
        <v>1352</v>
      </c>
      <c r="AH329" s="7">
        <v>647282.09</v>
      </c>
      <c r="AI329" s="7">
        <f>Таблица2[[#This Row],[Действующая КС]]/Таблица2[[#This Row],[Площадь помещения]]</f>
        <v>7289.2127252252249</v>
      </c>
      <c r="AJ329" s="43">
        <f>VLOOKUP(Таблица2[[#This Row],[Уточнённый кадастровый номер родительского объекта - здания]],Таблица1[[Кадастровый номер здания]:[УПКС]],33,0)</f>
        <v>22166.8338</v>
      </c>
      <c r="AK329" s="47">
        <f>ROUND(Таблица2[[#This Row],[УПКС родительского объекта]]*Таблица2[[#This Row],[Площадь помещения]],2)</f>
        <v>1968414.84</v>
      </c>
      <c r="AL329" s="14">
        <f>Таблица2[[#This Row],[Кадастровая стоимость, руб]]/Таблица2[[#This Row],[Действующая КС]]</f>
        <v>3.041046354302805</v>
      </c>
      <c r="AM329" s="13" t="s">
        <v>3996</v>
      </c>
      <c r="AN329" s="13" t="s">
        <v>3997</v>
      </c>
      <c r="AO329" s="13" t="s">
        <v>3999</v>
      </c>
      <c r="AP329" s="12" t="s">
        <v>3985</v>
      </c>
      <c r="AQ329" s="12" t="s">
        <v>3986</v>
      </c>
      <c r="AR329" s="46" t="s">
        <v>4015</v>
      </c>
    </row>
    <row r="330" spans="1:44" x14ac:dyDescent="0.25">
      <c r="A330" s="1" t="s">
        <v>3639</v>
      </c>
      <c r="B330" s="1" t="s">
        <v>2966</v>
      </c>
      <c r="C330" s="1" t="s">
        <v>854</v>
      </c>
      <c r="D33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3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0" s="1"/>
      <c r="H33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0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30" s="5" t="s">
        <v>3988</v>
      </c>
      <c r="K330" s="5" t="s">
        <v>3989</v>
      </c>
      <c r="L330" s="5" t="s">
        <v>1005</v>
      </c>
      <c r="M330" s="5">
        <v>205001000000</v>
      </c>
      <c r="N330" s="5" t="s">
        <v>2966</v>
      </c>
      <c r="O330" s="1">
        <v>89.8</v>
      </c>
      <c r="P330" s="6">
        <v>1</v>
      </c>
      <c r="Q330" s="6" t="s">
        <v>3910</v>
      </c>
      <c r="R330" s="1" t="s">
        <v>3640</v>
      </c>
      <c r="S33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0" s="1" t="str">
        <f>IF(Таблица2[[#This Row],[Нас.пункт, микрорайон]]="Искателей","Искателей","")</f>
        <v/>
      </c>
      <c r="U33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49</v>
      </c>
      <c r="X33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>корп</v>
      </c>
      <c r="Y33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>а</v>
      </c>
      <c r="Z330" s="5" t="s">
        <v>2968</v>
      </c>
      <c r="AA330" s="5">
        <v>1</v>
      </c>
      <c r="AB330" s="1" t="s">
        <v>3164</v>
      </c>
      <c r="AC33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0" s="1">
        <v>2</v>
      </c>
      <c r="AF330" s="1">
        <v>202</v>
      </c>
      <c r="AG330" s="1" t="s">
        <v>1352</v>
      </c>
      <c r="AH330" s="7">
        <v>1024491.87</v>
      </c>
      <c r="AI330" s="7">
        <f>Таблица2[[#This Row],[Действующая КС]]/Таблица2[[#This Row],[Площадь помещения]]</f>
        <v>11408.595434298441</v>
      </c>
      <c r="AJ330" s="43">
        <f>VLOOKUP(Таблица2[[#This Row],[Уточнённый кадастровый номер родительского объекта - здания]],Таблица1[[Кадастровый номер здания]:[УПКС]],33,0)</f>
        <v>30185.1001</v>
      </c>
      <c r="AK330" s="47">
        <f>ROUND(Таблица2[[#This Row],[УПКС родительского объекта]]*Таблица2[[#This Row],[Площадь помещения]],2)</f>
        <v>2710621.99</v>
      </c>
      <c r="AL330" s="14">
        <f>Таблица2[[#This Row],[Кадастровая стоимость, руб]]/Таблица2[[#This Row],[Действующая КС]]</f>
        <v>2.6458208887494639</v>
      </c>
      <c r="AM330" s="13" t="s">
        <v>3996</v>
      </c>
      <c r="AN330" s="13" t="s">
        <v>3997</v>
      </c>
      <c r="AO330" s="13" t="s">
        <v>3999</v>
      </c>
      <c r="AP330" s="12" t="s">
        <v>3985</v>
      </c>
      <c r="AQ330" s="12" t="s">
        <v>3986</v>
      </c>
      <c r="AR330" s="46" t="s">
        <v>4015</v>
      </c>
    </row>
    <row r="331" spans="1:44" x14ac:dyDescent="0.25">
      <c r="A331" s="1" t="s">
        <v>3641</v>
      </c>
      <c r="B331" s="1" t="s">
        <v>2966</v>
      </c>
      <c r="C331" s="1" t="s">
        <v>478</v>
      </c>
      <c r="D33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3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1" s="1"/>
      <c r="H33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1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331" s="5" t="s">
        <v>3988</v>
      </c>
      <c r="K331" s="5" t="s">
        <v>3989</v>
      </c>
      <c r="L331" s="5" t="s">
        <v>1005</v>
      </c>
      <c r="M331" s="5">
        <v>205001000000</v>
      </c>
      <c r="N331" s="5" t="s">
        <v>2966</v>
      </c>
      <c r="O331" s="1">
        <v>27.9</v>
      </c>
      <c r="P331" s="6">
        <v>1</v>
      </c>
      <c r="Q331" s="6" t="s">
        <v>3910</v>
      </c>
      <c r="R331" s="1" t="s">
        <v>3642</v>
      </c>
      <c r="S33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1" s="1" t="str">
        <f>IF(Таблица2[[#This Row],[Нас.пункт, микрорайон]]="Искателей","Искателей","")</f>
        <v/>
      </c>
      <c r="U33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87</v>
      </c>
      <c r="X33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1" s="5" t="s">
        <v>2968</v>
      </c>
      <c r="AA331" s="5">
        <v>1</v>
      </c>
      <c r="AB331" s="1" t="s">
        <v>3164</v>
      </c>
      <c r="AC33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1" s="1">
        <v>2</v>
      </c>
      <c r="AF331" s="1">
        <v>202</v>
      </c>
      <c r="AG331" s="1" t="s">
        <v>1352</v>
      </c>
      <c r="AH331" s="7">
        <v>271104.53000000003</v>
      </c>
      <c r="AI331" s="7">
        <f>Таблица2[[#This Row],[Действующая КС]]/Таблица2[[#This Row],[Площадь помещения]]</f>
        <v>9717.0082437275996</v>
      </c>
      <c r="AJ331" s="43">
        <f>VLOOKUP(Таблица2[[#This Row],[Уточнённый кадастровый номер родительского объекта - здания]],Таблица1[[Кадастровый номер здания]:[УПКС]],33,0)</f>
        <v>14756.509099999999</v>
      </c>
      <c r="AK331" s="47">
        <f>ROUND(Таблица2[[#This Row],[УПКС родительского объекта]]*Таблица2[[#This Row],[Площадь помещения]],2)</f>
        <v>411706.6</v>
      </c>
      <c r="AL331" s="14">
        <f>Таблица2[[#This Row],[Кадастровая стоимость, руб]]/Таблица2[[#This Row],[Действующая КС]]</f>
        <v>1.5186267820755335</v>
      </c>
      <c r="AM331" s="13" t="s">
        <v>3996</v>
      </c>
      <c r="AN331" s="13" t="s">
        <v>3997</v>
      </c>
      <c r="AO331" s="13" t="s">
        <v>3999</v>
      </c>
      <c r="AP331" s="12" t="s">
        <v>3985</v>
      </c>
      <c r="AQ331" s="12" t="s">
        <v>3986</v>
      </c>
      <c r="AR331" s="46" t="s">
        <v>4015</v>
      </c>
    </row>
    <row r="332" spans="1:44" x14ac:dyDescent="0.25">
      <c r="A332" s="1" t="s">
        <v>3643</v>
      </c>
      <c r="B332" s="1" t="s">
        <v>2966</v>
      </c>
      <c r="C332" s="1" t="s">
        <v>569</v>
      </c>
      <c r="D33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3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2" s="1"/>
      <c r="H33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2" s="5">
        <f>VLOOKUP(Таблица2[[#This Row],[Уточнённый кадастровый номер родительского объекта - здания]],Таблица1[[Кадастровый номер здания]:[№ корп]],14,0)</f>
        <v>1962</v>
      </c>
      <c r="J332" s="5" t="s">
        <v>3988</v>
      </c>
      <c r="K332" s="5" t="s">
        <v>3989</v>
      </c>
      <c r="L332" s="5" t="s">
        <v>1005</v>
      </c>
      <c r="M332" s="5">
        <v>205001000000</v>
      </c>
      <c r="N332" s="5" t="s">
        <v>2966</v>
      </c>
      <c r="O332" s="1">
        <v>48.2</v>
      </c>
      <c r="P332" s="6"/>
      <c r="Q332" s="6" t="s">
        <v>3910</v>
      </c>
      <c r="R332" s="1" t="s">
        <v>3644</v>
      </c>
      <c r="S33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2" s="1" t="str">
        <f>IF(Таблица2[[#This Row],[Нас.пункт, микрорайон]]="Искателей","Искателей","")</f>
        <v/>
      </c>
      <c r="U33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47</v>
      </c>
      <c r="X33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2" s="5" t="s">
        <v>2968</v>
      </c>
      <c r="AA332" s="5">
        <v>1</v>
      </c>
      <c r="AB332" s="1" t="s">
        <v>3164</v>
      </c>
      <c r="AC33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2" s="1">
        <v>2</v>
      </c>
      <c r="AF332" s="1">
        <v>202</v>
      </c>
      <c r="AG332" s="1" t="s">
        <v>1352</v>
      </c>
      <c r="AH332" s="7">
        <v>403758.45</v>
      </c>
      <c r="AI332" s="7">
        <f>Таблица2[[#This Row],[Действующая КС]]/Таблица2[[#This Row],[Площадь помещения]]</f>
        <v>8376.7313278008296</v>
      </c>
      <c r="AJ332" s="43">
        <f>VLOOKUP(Таблица2[[#This Row],[Уточнённый кадастровый номер родительского объекта - здания]],Таблица1[[Кадастровый номер здания]:[УПКС]],33,0)</f>
        <v>15049.201999999999</v>
      </c>
      <c r="AK332" s="47">
        <f>ROUND(Таблица2[[#This Row],[УПКС родительского объекта]]*Таблица2[[#This Row],[Площадь помещения]],2)</f>
        <v>725371.54</v>
      </c>
      <c r="AL332" s="14">
        <f>Таблица2[[#This Row],[Кадастровая стоимость, руб]]/Таблица2[[#This Row],[Действующая КС]]</f>
        <v>1.7965482579993064</v>
      </c>
      <c r="AM332" s="13" t="s">
        <v>3996</v>
      </c>
      <c r="AN332" s="13" t="s">
        <v>3997</v>
      </c>
      <c r="AO332" s="13" t="s">
        <v>3999</v>
      </c>
      <c r="AP332" s="12" t="s">
        <v>3985</v>
      </c>
      <c r="AQ332" s="12" t="s">
        <v>3986</v>
      </c>
      <c r="AR332" s="46" t="s">
        <v>4015</v>
      </c>
    </row>
    <row r="333" spans="1:44" x14ac:dyDescent="0.25">
      <c r="A333" s="1" t="s">
        <v>3645</v>
      </c>
      <c r="B333" s="1" t="s">
        <v>2999</v>
      </c>
      <c r="C333" s="1" t="s">
        <v>487</v>
      </c>
      <c r="D33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3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3" s="1"/>
      <c r="H33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3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333" s="5" t="s">
        <v>3988</v>
      </c>
      <c r="K333" s="5" t="s">
        <v>3989</v>
      </c>
      <c r="L333" s="5" t="s">
        <v>1005</v>
      </c>
      <c r="M333" s="5">
        <v>205001000000</v>
      </c>
      <c r="N333" s="5" t="s">
        <v>2966</v>
      </c>
      <c r="O333" s="1">
        <v>29.7</v>
      </c>
      <c r="P333" s="6">
        <v>1</v>
      </c>
      <c r="Q333" s="6" t="s">
        <v>3910</v>
      </c>
      <c r="R333" s="1" t="s">
        <v>3646</v>
      </c>
      <c r="S33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3" s="1" t="str">
        <f>IF(Таблица2[[#This Row],[Нас.пункт, микрорайон]]="Искателей","Искателей","")</f>
        <v/>
      </c>
      <c r="U33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49</v>
      </c>
      <c r="X33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3" s="5" t="s">
        <v>2968</v>
      </c>
      <c r="AA333" s="5">
        <v>1</v>
      </c>
      <c r="AB333" s="1"/>
      <c r="AC33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3" s="1">
        <v>2</v>
      </c>
      <c r="AF333" s="1">
        <v>202</v>
      </c>
      <c r="AG333" s="1" t="s">
        <v>1352</v>
      </c>
      <c r="AH333" s="7">
        <v>288595.15000000002</v>
      </c>
      <c r="AI333" s="7">
        <f>Таблица2[[#This Row],[Действующая КС]]/Таблица2[[#This Row],[Площадь помещения]]</f>
        <v>9717.0084175084194</v>
      </c>
      <c r="AJ333" s="43">
        <f>VLOOKUP(Таблица2[[#This Row],[Уточнённый кадастровый номер родительского объекта - здания]],Таблица1[[Кадастровый номер здания]:[УПКС]],33,0)</f>
        <v>15151.238300000001</v>
      </c>
      <c r="AK333" s="47">
        <f>ROUND(Таблица2[[#This Row],[УПКС родительского объекта]]*Таблица2[[#This Row],[Площадь помещения]],2)</f>
        <v>449991.78</v>
      </c>
      <c r="AL333" s="14">
        <f>Таблица2[[#This Row],[Кадастровая стоимость, руб]]/Таблица2[[#This Row],[Действующая КС]]</f>
        <v>1.5592492805232521</v>
      </c>
      <c r="AM333" s="13" t="s">
        <v>3996</v>
      </c>
      <c r="AN333" s="13" t="s">
        <v>3997</v>
      </c>
      <c r="AO333" s="13" t="s">
        <v>3999</v>
      </c>
      <c r="AP333" s="12" t="s">
        <v>3985</v>
      </c>
      <c r="AQ333" s="12" t="s">
        <v>3986</v>
      </c>
      <c r="AR333" s="46" t="s">
        <v>4015</v>
      </c>
    </row>
    <row r="334" spans="1:44" x14ac:dyDescent="0.25">
      <c r="A334" s="1" t="s">
        <v>3647</v>
      </c>
      <c r="B334" s="1" t="s">
        <v>2966</v>
      </c>
      <c r="C334" s="1" t="s">
        <v>664</v>
      </c>
      <c r="D33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3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4" s="1"/>
      <c r="H33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4" s="5">
        <f>VLOOKUP(Таблица2[[#This Row],[Уточнённый кадастровый номер родительского объекта - здания]],Таблица1[[Кадастровый номер здания]:[№ корп]],14,0)</f>
        <v>1968</v>
      </c>
      <c r="J334" s="5" t="s">
        <v>3988</v>
      </c>
      <c r="K334" s="5" t="s">
        <v>3989</v>
      </c>
      <c r="L334" s="5" t="s">
        <v>1005</v>
      </c>
      <c r="M334" s="5">
        <v>205001000000</v>
      </c>
      <c r="N334" s="5" t="s">
        <v>2966</v>
      </c>
      <c r="O334" s="1">
        <v>61</v>
      </c>
      <c r="P334" s="6">
        <v>1</v>
      </c>
      <c r="Q334" s="6" t="s">
        <v>3910</v>
      </c>
      <c r="R334" s="1" t="s">
        <v>3648</v>
      </c>
      <c r="S33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4" s="1" t="str">
        <f>IF(Таблица2[[#This Row],[Нас.пункт, микрорайон]]="Искателей","Искателей","")</f>
        <v/>
      </c>
      <c r="U33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45</v>
      </c>
      <c r="X33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4" s="5" t="s">
        <v>2968</v>
      </c>
      <c r="AA334" s="5">
        <v>1</v>
      </c>
      <c r="AB334" s="1" t="s">
        <v>3164</v>
      </c>
      <c r="AC33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4" s="1">
        <v>2</v>
      </c>
      <c r="AF334" s="1">
        <v>202</v>
      </c>
      <c r="AG334" s="1" t="s">
        <v>1352</v>
      </c>
      <c r="AH334" s="7">
        <v>444553.13</v>
      </c>
      <c r="AI334" s="7">
        <f>Таблица2[[#This Row],[Действующая КС]]/Таблица2[[#This Row],[Площадь помещения]]</f>
        <v>7287.7562295081971</v>
      </c>
      <c r="AJ334" s="43">
        <f>VLOOKUP(Таблица2[[#This Row],[Уточнённый кадастровый номер родительского объекта - здания]],Таблица1[[Кадастровый номер здания]:[УПКС]],33,0)</f>
        <v>15780.0789</v>
      </c>
      <c r="AK334" s="47">
        <f>ROUND(Таблица2[[#This Row],[УПКС родительского объекта]]*Таблица2[[#This Row],[Площадь помещения]],2)</f>
        <v>962584.81</v>
      </c>
      <c r="AL334" s="14">
        <f>Таблица2[[#This Row],[Кадастровая стоимость, руб]]/Таблица2[[#This Row],[Действующая КС]]</f>
        <v>2.1652863179705877</v>
      </c>
      <c r="AM334" s="13" t="s">
        <v>3996</v>
      </c>
      <c r="AN334" s="13" t="s">
        <v>3997</v>
      </c>
      <c r="AO334" s="13" t="s">
        <v>3999</v>
      </c>
      <c r="AP334" s="12" t="s">
        <v>3985</v>
      </c>
      <c r="AQ334" s="12" t="s">
        <v>3986</v>
      </c>
      <c r="AR334" s="46" t="s">
        <v>4015</v>
      </c>
    </row>
    <row r="335" spans="1:44" x14ac:dyDescent="0.25">
      <c r="A335" s="1" t="s">
        <v>3649</v>
      </c>
      <c r="B335" s="1" t="s">
        <v>2966</v>
      </c>
      <c r="C335" s="1" t="s">
        <v>970</v>
      </c>
      <c r="D33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3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5" s="1"/>
      <c r="H33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5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335" s="5" t="s">
        <v>3988</v>
      </c>
      <c r="K335" s="5" t="s">
        <v>3989</v>
      </c>
      <c r="L335" s="5" t="s">
        <v>1005</v>
      </c>
      <c r="M335" s="5">
        <v>205001000000</v>
      </c>
      <c r="N335" s="5" t="s">
        <v>2966</v>
      </c>
      <c r="O335" s="1">
        <v>123.6</v>
      </c>
      <c r="P335" s="6">
        <v>1</v>
      </c>
      <c r="Q335" s="6" t="s">
        <v>3910</v>
      </c>
      <c r="R335" s="1" t="s">
        <v>3650</v>
      </c>
      <c r="S33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5" s="1" t="str">
        <f>IF(Таблица2[[#This Row],[Нас.пункт, микрорайон]]="Искателей","Искателей","")</f>
        <v/>
      </c>
      <c r="U33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67</v>
      </c>
      <c r="X33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5" s="5" t="s">
        <v>2968</v>
      </c>
      <c r="AA335" s="5">
        <v>1</v>
      </c>
      <c r="AB335" s="1" t="s">
        <v>3164</v>
      </c>
      <c r="AC33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5" s="1">
        <v>2</v>
      </c>
      <c r="AF335" s="1">
        <v>202</v>
      </c>
      <c r="AG335" s="1" t="s">
        <v>1352</v>
      </c>
      <c r="AH335" s="7">
        <v>2375383.86</v>
      </c>
      <c r="AI335" s="7">
        <f>Таблица2[[#This Row],[Действующая КС]]/Таблица2[[#This Row],[Площадь помещения]]</f>
        <v>19218.316019417474</v>
      </c>
      <c r="AJ335" s="43">
        <f>VLOOKUP(Таблица2[[#This Row],[Уточнённый кадастровый номер родительского объекта - здания]],Таблица1[[Кадастровый номер здания]:[УПКС]],33,0)</f>
        <v>30843.7124</v>
      </c>
      <c r="AK335" s="47">
        <f>ROUND(Таблица2[[#This Row],[УПКС родительского объекта]]*Таблица2[[#This Row],[Площадь помещения]],2)</f>
        <v>3812282.85</v>
      </c>
      <c r="AL335" s="14">
        <f>Таблица2[[#This Row],[Кадастровая стоимость, руб]]/Таблица2[[#This Row],[Действующая КС]]</f>
        <v>1.6049123319377947</v>
      </c>
      <c r="AM335" s="13" t="s">
        <v>3996</v>
      </c>
      <c r="AN335" s="13" t="s">
        <v>3997</v>
      </c>
      <c r="AO335" s="13" t="s">
        <v>3999</v>
      </c>
      <c r="AP335" s="12" t="s">
        <v>3985</v>
      </c>
      <c r="AQ335" s="12" t="s">
        <v>3986</v>
      </c>
      <c r="AR335" s="46" t="s">
        <v>4015</v>
      </c>
    </row>
    <row r="336" spans="1:44" x14ac:dyDescent="0.25">
      <c r="A336" s="1" t="s">
        <v>3651</v>
      </c>
      <c r="B336" s="1" t="s">
        <v>3178</v>
      </c>
      <c r="C336" s="1" t="s">
        <v>782</v>
      </c>
      <c r="D33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3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6" s="1"/>
      <c r="H33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6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336" s="5" t="s">
        <v>3988</v>
      </c>
      <c r="K336" s="5" t="s">
        <v>3989</v>
      </c>
      <c r="L336" s="5" t="s">
        <v>1005</v>
      </c>
      <c r="M336" s="5">
        <v>205001000000</v>
      </c>
      <c r="N336" s="5" t="s">
        <v>2966</v>
      </c>
      <c r="O336" s="1">
        <v>76.400000000000006</v>
      </c>
      <c r="P336" s="6">
        <v>1</v>
      </c>
      <c r="Q336" s="6" t="s">
        <v>3910</v>
      </c>
      <c r="R336" s="1" t="s">
        <v>3652</v>
      </c>
      <c r="S33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6" s="1" t="str">
        <f>IF(Таблица2[[#This Row],[Нас.пункт, микрорайон]]="Искателей","Искателей","")</f>
        <v/>
      </c>
      <c r="U33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57А</v>
      </c>
      <c r="X33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6" s="5" t="s">
        <v>2968</v>
      </c>
      <c r="AA336" s="5">
        <v>1</v>
      </c>
      <c r="AB336" s="1" t="s">
        <v>3164</v>
      </c>
      <c r="AC33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6" s="1">
        <v>2</v>
      </c>
      <c r="AF336" s="1">
        <v>202</v>
      </c>
      <c r="AG336" s="1" t="s">
        <v>1352</v>
      </c>
      <c r="AH336" s="7">
        <v>1067383.72</v>
      </c>
      <c r="AI336" s="7">
        <f>Таблица2[[#This Row],[Действующая КС]]/Таблица2[[#This Row],[Площадь помещения]]</f>
        <v>13970.991099476438</v>
      </c>
      <c r="AJ336" s="43">
        <f>VLOOKUP(Таблица2[[#This Row],[Уточнённый кадастровый номер родительского объекта - здания]],Таблица1[[Кадастровый номер здания]:[УПКС]],33,0)</f>
        <v>33571.833299999998</v>
      </c>
      <c r="AK336" s="47">
        <f>ROUND(Таблица2[[#This Row],[УПКС родительского объекта]]*Таблица2[[#This Row],[Площадь помещения]],2)</f>
        <v>2564888.06</v>
      </c>
      <c r="AL336" s="14">
        <f>Таблица2[[#This Row],[Кадастровая стоимость, руб]]/Таблица2[[#This Row],[Действующая КС]]</f>
        <v>2.4029671915925421</v>
      </c>
      <c r="AM336" s="13" t="s">
        <v>3996</v>
      </c>
      <c r="AN336" s="13" t="s">
        <v>3997</v>
      </c>
      <c r="AO336" s="13" t="s">
        <v>3999</v>
      </c>
      <c r="AP336" s="12" t="s">
        <v>3985</v>
      </c>
      <c r="AQ336" s="12" t="s">
        <v>3986</v>
      </c>
      <c r="AR336" s="46" t="s">
        <v>4015</v>
      </c>
    </row>
    <row r="337" spans="1:44" x14ac:dyDescent="0.25">
      <c r="A337" s="1" t="s">
        <v>3653</v>
      </c>
      <c r="B337" s="1" t="s">
        <v>3178</v>
      </c>
      <c r="C337" s="1" t="s">
        <v>500</v>
      </c>
      <c r="D33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83:00:050203</v>
      </c>
      <c r="E33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7" s="1"/>
      <c r="H33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7" s="5">
        <f>VLOOKUP(Таблица2[[#This Row],[Уточнённый кадастровый номер родительского объекта - здания]],Таблица1[[Кадастровый номер здания]:[№ корп]],14,0)</f>
        <v>1950</v>
      </c>
      <c r="J337" s="5" t="s">
        <v>3988</v>
      </c>
      <c r="K337" s="5" t="s">
        <v>3989</v>
      </c>
      <c r="L337" s="5" t="s">
        <v>1005</v>
      </c>
      <c r="M337" s="5">
        <v>205001000000</v>
      </c>
      <c r="N337" s="5" t="s">
        <v>2966</v>
      </c>
      <c r="O337" s="1">
        <v>34</v>
      </c>
      <c r="P337" s="6">
        <v>1</v>
      </c>
      <c r="Q337" s="6" t="s">
        <v>3910</v>
      </c>
      <c r="R337" s="1" t="s">
        <v>3654</v>
      </c>
      <c r="S33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7" s="1" t="str">
        <f>IF(Таблица2[[#This Row],[Нас.пункт, микрорайон]]="Искателей","Искателей","")</f>
        <v/>
      </c>
      <c r="U33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79</v>
      </c>
      <c r="X33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7" s="5" t="s">
        <v>2968</v>
      </c>
      <c r="AA337" s="5">
        <v>1</v>
      </c>
      <c r="AB337" s="1"/>
      <c r="AC33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7" s="1">
        <v>2</v>
      </c>
      <c r="AF337" s="1">
        <v>202</v>
      </c>
      <c r="AG337" s="1" t="s">
        <v>1352</v>
      </c>
      <c r="AH337" s="7">
        <v>284808.86</v>
      </c>
      <c r="AI337" s="7">
        <f>Таблица2[[#This Row],[Действующая КС]]/Таблица2[[#This Row],[Площадь помещения]]</f>
        <v>8376.7311764705883</v>
      </c>
      <c r="AJ337" s="43">
        <f>VLOOKUP(Таблица2[[#This Row],[Уточнённый кадастровый номер родительского объекта - здания]],Таблица1[[Кадастровый номер здания]:[УПКС]],33,0)</f>
        <v>13760.198899999999</v>
      </c>
      <c r="AK337" s="47">
        <f>ROUND(Таблица2[[#This Row],[УПКС родительского объекта]]*Таблица2[[#This Row],[Площадь помещения]],2)</f>
        <v>467846.76</v>
      </c>
      <c r="AL337" s="14">
        <f>Таблица2[[#This Row],[Кадастровая стоимость, руб]]/Таблица2[[#This Row],[Действующая КС]]</f>
        <v>1.6426692624660624</v>
      </c>
      <c r="AM337" s="13" t="s">
        <v>3996</v>
      </c>
      <c r="AN337" s="13" t="s">
        <v>3997</v>
      </c>
      <c r="AO337" s="13" t="s">
        <v>3999</v>
      </c>
      <c r="AP337" s="12" t="s">
        <v>3985</v>
      </c>
      <c r="AQ337" s="12" t="s">
        <v>3986</v>
      </c>
      <c r="AR337" s="46" t="s">
        <v>4015</v>
      </c>
    </row>
    <row r="338" spans="1:44" x14ac:dyDescent="0.25">
      <c r="A338" s="1" t="s">
        <v>3655</v>
      </c>
      <c r="B338" s="1" t="s">
        <v>2966</v>
      </c>
      <c r="C338" s="1" t="s">
        <v>1077</v>
      </c>
      <c r="D33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3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8" s="1"/>
      <c r="H33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8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338" s="5" t="s">
        <v>3988</v>
      </c>
      <c r="K338" s="5" t="s">
        <v>3989</v>
      </c>
      <c r="L338" s="5" t="s">
        <v>1005</v>
      </c>
      <c r="M338" s="5">
        <v>205001000000</v>
      </c>
      <c r="N338" s="5" t="s">
        <v>2966</v>
      </c>
      <c r="O338" s="1">
        <v>217.9</v>
      </c>
      <c r="P338" s="6">
        <v>1</v>
      </c>
      <c r="Q338" s="6" t="s">
        <v>3910</v>
      </c>
      <c r="R338" s="1" t="s">
        <v>3656</v>
      </c>
      <c r="S33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8" s="1" t="str">
        <f>IF(Таблица2[[#This Row],[Нас.пункт, микрорайон]]="Искателей","Искателей","")</f>
        <v/>
      </c>
      <c r="U33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66</v>
      </c>
      <c r="X33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>корп</v>
      </c>
      <c r="Y33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>а</v>
      </c>
      <c r="Z338" s="5" t="s">
        <v>2968</v>
      </c>
      <c r="AA338" s="5">
        <v>1</v>
      </c>
      <c r="AB338" s="1"/>
      <c r="AC33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8" s="1">
        <v>2</v>
      </c>
      <c r="AF338" s="1">
        <v>202</v>
      </c>
      <c r="AG338" s="1" t="s">
        <v>1352</v>
      </c>
      <c r="AH338" s="7">
        <v>2748708.16</v>
      </c>
      <c r="AI338" s="7">
        <f>Таблица2[[#This Row],[Действующая КС]]/Таблица2[[#This Row],[Площадь помещения]]</f>
        <v>12614.539513538321</v>
      </c>
      <c r="AJ338" s="43">
        <f>VLOOKUP(Таблица2[[#This Row],[Уточнённый кадастровый номер родительского объекта - здания]],Таблица1[[Кадастровый номер здания]:[УПКС]],33,0)</f>
        <v>18663.712899999999</v>
      </c>
      <c r="AK338" s="47">
        <f>ROUND(Таблица2[[#This Row],[УПКС родительского объекта]]*Таблица2[[#This Row],[Площадь помещения]],2)</f>
        <v>4066823.04</v>
      </c>
      <c r="AL338" s="14">
        <f>Таблица2[[#This Row],[Кадастровая стоимость, руб]]/Таблица2[[#This Row],[Действующая КС]]</f>
        <v>1.4795397704207347</v>
      </c>
      <c r="AM338" s="13" t="s">
        <v>3996</v>
      </c>
      <c r="AN338" s="13" t="s">
        <v>3997</v>
      </c>
      <c r="AO338" s="13" t="s">
        <v>3999</v>
      </c>
      <c r="AP338" s="12" t="s">
        <v>3985</v>
      </c>
      <c r="AQ338" s="12" t="s">
        <v>3986</v>
      </c>
      <c r="AR338" s="46" t="s">
        <v>4015</v>
      </c>
    </row>
    <row r="339" spans="1:44" x14ac:dyDescent="0.25">
      <c r="A339" s="1" t="s">
        <v>3657</v>
      </c>
      <c r="B339" s="1" t="s">
        <v>2966</v>
      </c>
      <c r="C339" s="1" t="s">
        <v>761</v>
      </c>
      <c r="D33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3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3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39" s="1"/>
      <c r="H33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39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339" s="5" t="s">
        <v>3988</v>
      </c>
      <c r="K339" s="5" t="s">
        <v>3989</v>
      </c>
      <c r="L339" s="5" t="s">
        <v>1005</v>
      </c>
      <c r="M339" s="5">
        <v>205001000000</v>
      </c>
      <c r="N339" s="5" t="s">
        <v>2966</v>
      </c>
      <c r="O339" s="1">
        <v>73.3</v>
      </c>
      <c r="P339" s="6"/>
      <c r="Q339" s="6" t="s">
        <v>3910</v>
      </c>
      <c r="R339" s="1" t="s">
        <v>3658</v>
      </c>
      <c r="S33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39" s="1" t="str">
        <f>IF(Таблица2[[#This Row],[Нас.пункт, микрорайон]]="Искателей","Искателей","")</f>
        <v/>
      </c>
      <c r="U33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3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3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56</v>
      </c>
      <c r="X33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3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39" s="5" t="s">
        <v>2968</v>
      </c>
      <c r="AA339" s="5">
        <v>1</v>
      </c>
      <c r="AB339" s="1"/>
      <c r="AC33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3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39" s="1">
        <v>2</v>
      </c>
      <c r="AF339" s="1">
        <v>202</v>
      </c>
      <c r="AG339" s="1" t="s">
        <v>1352</v>
      </c>
      <c r="AH339" s="7">
        <v>534299.30000000005</v>
      </c>
      <c r="AI339" s="7">
        <f>Таблица2[[#This Row],[Действующая КС]]/Таблица2[[#This Row],[Площадь помещения]]</f>
        <v>7289.212824010915</v>
      </c>
      <c r="AJ339" s="43">
        <f>VLOOKUP(Таблица2[[#This Row],[Уточнённый кадастровый номер родительского объекта - здания]],Таблица1[[Кадастровый номер здания]:[УПКС]],33,0)</f>
        <v>13254.507299999999</v>
      </c>
      <c r="AK339" s="47">
        <f>ROUND(Таблица2[[#This Row],[УПКС родительского объекта]]*Таблица2[[#This Row],[Площадь помещения]],2)</f>
        <v>971555.39</v>
      </c>
      <c r="AL339" s="14">
        <f>Таблица2[[#This Row],[Кадастровая стоимость, руб]]/Таблица2[[#This Row],[Действующая КС]]</f>
        <v>1.8183729419072792</v>
      </c>
      <c r="AM339" s="13" t="s">
        <v>3996</v>
      </c>
      <c r="AN339" s="13" t="s">
        <v>3997</v>
      </c>
      <c r="AO339" s="13" t="s">
        <v>3999</v>
      </c>
      <c r="AP339" s="12" t="s">
        <v>3985</v>
      </c>
      <c r="AQ339" s="12" t="s">
        <v>3986</v>
      </c>
      <c r="AR339" s="46" t="s">
        <v>4015</v>
      </c>
    </row>
    <row r="340" spans="1:44" x14ac:dyDescent="0.25">
      <c r="A340" s="1" t="s">
        <v>3659</v>
      </c>
      <c r="B340" s="1" t="s">
        <v>2966</v>
      </c>
      <c r="C340" s="1" t="s">
        <v>651</v>
      </c>
      <c r="D34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0" s="1"/>
      <c r="H34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40" s="5">
        <f>VLOOKUP(Таблица2[[#This Row],[Уточнённый кадастровый номер родительского объекта - здания]],Таблица1[[Кадастровый номер здания]:[№ корп]],14,0)</f>
        <v>1963</v>
      </c>
      <c r="J340" s="5" t="s">
        <v>3988</v>
      </c>
      <c r="K340" s="5" t="s">
        <v>3989</v>
      </c>
      <c r="L340" s="5" t="s">
        <v>1005</v>
      </c>
      <c r="M340" s="5">
        <v>205001000000</v>
      </c>
      <c r="N340" s="5" t="s">
        <v>2966</v>
      </c>
      <c r="O340" s="1">
        <v>58</v>
      </c>
      <c r="P340" s="6">
        <v>1</v>
      </c>
      <c r="Q340" s="6" t="s">
        <v>3910</v>
      </c>
      <c r="R340" s="1" t="s">
        <v>3660</v>
      </c>
      <c r="S34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0" s="1" t="str">
        <f>IF(Таблица2[[#This Row],[Нас.пункт, микрорайон]]="Искателей","Искателей","")</f>
        <v/>
      </c>
      <c r="U34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4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64</v>
      </c>
      <c r="X34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0" s="5" t="s">
        <v>2968</v>
      </c>
      <c r="AA340" s="5">
        <v>1</v>
      </c>
      <c r="AB340" s="1"/>
      <c r="AC34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0" s="1">
        <v>2</v>
      </c>
      <c r="AF340" s="1">
        <v>202</v>
      </c>
      <c r="AG340" s="1" t="s">
        <v>1352</v>
      </c>
      <c r="AH340" s="7">
        <v>485947.52</v>
      </c>
      <c r="AI340" s="7">
        <f>Таблица2[[#This Row],[Действующая КС]]/Таблица2[[#This Row],[Площадь помещения]]</f>
        <v>8378.4055172413791</v>
      </c>
      <c r="AJ340" s="43">
        <f>VLOOKUP(Таблица2[[#This Row],[Уточнённый кадастровый номер родительского объекта - здания]],Таблица1[[Кадастровый номер здания]:[УПКС]],33,0)</f>
        <v>14686.4895</v>
      </c>
      <c r="AK340" s="47">
        <f>ROUND(Таблица2[[#This Row],[УПКС родительского объекта]]*Таблица2[[#This Row],[Площадь помещения]],2)</f>
        <v>851816.39</v>
      </c>
      <c r="AL340" s="14">
        <f>Таблица2[[#This Row],[Кадастровая стоимость, руб]]/Таблица2[[#This Row],[Действующая КС]]</f>
        <v>1.7528979055186864</v>
      </c>
      <c r="AM340" s="13" t="s">
        <v>3996</v>
      </c>
      <c r="AN340" s="13" t="s">
        <v>3997</v>
      </c>
      <c r="AO340" s="13" t="s">
        <v>3999</v>
      </c>
      <c r="AP340" s="12" t="s">
        <v>3985</v>
      </c>
      <c r="AQ340" s="12" t="s">
        <v>3986</v>
      </c>
      <c r="AR340" s="46" t="s">
        <v>4015</v>
      </c>
    </row>
    <row r="341" spans="1:44" x14ac:dyDescent="0.25">
      <c r="A341" s="1" t="s">
        <v>3661</v>
      </c>
      <c r="B341" s="1" t="s">
        <v>2966</v>
      </c>
      <c r="C341" s="1" t="s">
        <v>593</v>
      </c>
      <c r="D34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1" s="1"/>
      <c r="H34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41" s="5">
        <f>VLOOKUP(Таблица2[[#This Row],[Уточнённый кадастровый номер родительского объекта - здания]],Таблица1[[Кадастровый номер здания]:[№ корп]],14,0)</f>
        <v>1939</v>
      </c>
      <c r="J341" s="5" t="s">
        <v>3988</v>
      </c>
      <c r="K341" s="5" t="s">
        <v>3989</v>
      </c>
      <c r="L341" s="5" t="s">
        <v>1005</v>
      </c>
      <c r="M341" s="5">
        <v>205001000000</v>
      </c>
      <c r="N341" s="5" t="s">
        <v>2966</v>
      </c>
      <c r="O341" s="1">
        <v>51.1</v>
      </c>
      <c r="P341" s="6">
        <v>1</v>
      </c>
      <c r="Q341" s="6" t="s">
        <v>3910</v>
      </c>
      <c r="R341" s="1" t="s">
        <v>3662</v>
      </c>
      <c r="S34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1" s="1" t="str">
        <f>IF(Таблица2[[#This Row],[Нас.пункт, микрорайон]]="Искателей","Искателей","")</f>
        <v/>
      </c>
      <c r="U34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4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52</v>
      </c>
      <c r="X34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1" s="5" t="s">
        <v>2968</v>
      </c>
      <c r="AA341" s="5">
        <v>1</v>
      </c>
      <c r="AB341" s="1"/>
      <c r="AC34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1" s="1">
        <v>2</v>
      </c>
      <c r="AF341" s="1">
        <v>202</v>
      </c>
      <c r="AG341" s="1" t="s">
        <v>1352</v>
      </c>
      <c r="AH341" s="7">
        <v>428050.97</v>
      </c>
      <c r="AI341" s="7">
        <f>Таблица2[[#This Row],[Действующая КС]]/Таблица2[[#This Row],[Площадь помещения]]</f>
        <v>8376.7313111545973</v>
      </c>
      <c r="AJ341" s="43">
        <f>VLOOKUP(Таблица2[[#This Row],[Уточнённый кадастровый номер родительского объекта - здания]],Таблица1[[Кадастровый номер здания]:[УПКС]],33,0)</f>
        <v>12456.016</v>
      </c>
      <c r="AK341" s="47">
        <f>ROUND(Таблица2[[#This Row],[УПКС родительского объекта]]*Таблица2[[#This Row],[Площадь помещения]],2)</f>
        <v>636502.42000000004</v>
      </c>
      <c r="AL341" s="14">
        <f>Таблица2[[#This Row],[Кадастровая стоимость, руб]]/Таблица2[[#This Row],[Действующая КС]]</f>
        <v>1.4869781045000321</v>
      </c>
      <c r="AM341" s="13" t="s">
        <v>3996</v>
      </c>
      <c r="AN341" s="13" t="s">
        <v>3997</v>
      </c>
      <c r="AO341" s="13" t="s">
        <v>3999</v>
      </c>
      <c r="AP341" s="12" t="s">
        <v>3985</v>
      </c>
      <c r="AQ341" s="12" t="s">
        <v>3986</v>
      </c>
      <c r="AR341" s="46" t="s">
        <v>4015</v>
      </c>
    </row>
    <row r="342" spans="1:44" x14ac:dyDescent="0.25">
      <c r="A342" s="1" t="s">
        <v>3663</v>
      </c>
      <c r="B342" s="1" t="s">
        <v>2966</v>
      </c>
      <c r="C342" s="1" t="s">
        <v>1097</v>
      </c>
      <c r="D34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2" s="1"/>
      <c r="H34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342" s="5">
        <f>VLOOKUP(Таблица2[[#This Row],[Уточнённый кадастровый номер родительского объекта - здания]],Таблица1[[Кадастровый номер здания]:[№ корп]],14,0)</f>
        <v>1941</v>
      </c>
      <c r="J342" s="5" t="s">
        <v>3988</v>
      </c>
      <c r="K342" s="5" t="s">
        <v>3989</v>
      </c>
      <c r="L342" s="5" t="s">
        <v>1005</v>
      </c>
      <c r="M342" s="5">
        <v>205001000000</v>
      </c>
      <c r="N342" s="5" t="s">
        <v>2966</v>
      </c>
      <c r="O342" s="1">
        <v>13.6</v>
      </c>
      <c r="P342" s="6">
        <v>1</v>
      </c>
      <c r="Q342" s="6" t="s">
        <v>3910</v>
      </c>
      <c r="R342" s="1" t="s">
        <v>3664</v>
      </c>
      <c r="S34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2" s="1" t="str">
        <f>IF(Таблица2[[#This Row],[Нас.пункт, микрорайон]]="Искателей","Искателей","")</f>
        <v/>
      </c>
      <c r="U34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4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58</v>
      </c>
      <c r="X34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2" s="5" t="s">
        <v>2968</v>
      </c>
      <c r="AA342" s="5">
        <v>1</v>
      </c>
      <c r="AB342" s="1"/>
      <c r="AC34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2" s="1">
        <v>2</v>
      </c>
      <c r="AF342" s="1">
        <v>202</v>
      </c>
      <c r="AG342" s="1" t="s">
        <v>1352</v>
      </c>
      <c r="AH342" s="7">
        <v>74446.17</v>
      </c>
      <c r="AI342" s="7">
        <f>Таблица2[[#This Row],[Действующая КС]]/Таблица2[[#This Row],[Площадь помещения]]</f>
        <v>5473.9830882352944</v>
      </c>
      <c r="AJ342" s="43">
        <f>VLOOKUP(Таблица2[[#This Row],[Уточнённый кадастровый номер родительского объекта - здания]],Таблица1[[Кадастровый номер здания]:[УПКС]],33,0)</f>
        <v>13214.4732</v>
      </c>
      <c r="AK342" s="47">
        <f>ROUND(Таблица2[[#This Row],[УПКС родительского объекта]]*Таблица2[[#This Row],[Площадь помещения]],2)</f>
        <v>179716.84</v>
      </c>
      <c r="AL342" s="14">
        <f>Таблица2[[#This Row],[Кадастровая стоимость, руб]]/Таблица2[[#This Row],[Действующая КС]]</f>
        <v>2.4140508504332727</v>
      </c>
      <c r="AM342" s="13" t="s">
        <v>3996</v>
      </c>
      <c r="AN342" s="13" t="s">
        <v>3997</v>
      </c>
      <c r="AO342" s="13" t="s">
        <v>3999</v>
      </c>
      <c r="AP342" s="12" t="s">
        <v>3985</v>
      </c>
      <c r="AQ342" s="12" t="s">
        <v>3986</v>
      </c>
      <c r="AR342" s="46" t="s">
        <v>4015</v>
      </c>
    </row>
    <row r="343" spans="1:44" x14ac:dyDescent="0.25">
      <c r="A343" s="1" t="s">
        <v>3665</v>
      </c>
      <c r="B343" s="1" t="s">
        <v>2966</v>
      </c>
      <c r="C343" s="1" t="s">
        <v>1076</v>
      </c>
      <c r="D34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3" s="1"/>
      <c r="H34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43" s="5">
        <f>VLOOKUP(Таблица2[[#This Row],[Уточнённый кадастровый номер родительского объекта - здания]],Таблица1[[Кадастровый номер здания]:[№ корп]],14,0)</f>
        <v>1992</v>
      </c>
      <c r="J343" s="5" t="s">
        <v>3988</v>
      </c>
      <c r="K343" s="5" t="s">
        <v>3989</v>
      </c>
      <c r="L343" s="5" t="s">
        <v>1005</v>
      </c>
      <c r="M343" s="5">
        <v>205001000000</v>
      </c>
      <c r="N343" s="5" t="s">
        <v>2966</v>
      </c>
      <c r="O343" s="1">
        <v>216.6</v>
      </c>
      <c r="P343" s="6">
        <v>1</v>
      </c>
      <c r="Q343" s="6" t="s">
        <v>3910</v>
      </c>
      <c r="R343" s="1" t="s">
        <v>3666</v>
      </c>
      <c r="S34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3" s="1" t="str">
        <f>IF(Таблица2[[#This Row],[Нас.пункт, микрорайон]]="Искателей","Искателей","")</f>
        <v/>
      </c>
      <c r="U34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4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62</v>
      </c>
      <c r="X34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3" s="5" t="s">
        <v>2968</v>
      </c>
      <c r="AA343" s="5">
        <v>1</v>
      </c>
      <c r="AB343" s="1"/>
      <c r="AC34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3" s="1">
        <v>2</v>
      </c>
      <c r="AF343" s="1">
        <v>202</v>
      </c>
      <c r="AG343" s="1" t="s">
        <v>1352</v>
      </c>
      <c r="AH343" s="7">
        <v>2602199.29</v>
      </c>
      <c r="AI343" s="7">
        <f>Таблица2[[#This Row],[Действующая КС]]/Таблица2[[#This Row],[Площадь помещения]]</f>
        <v>12013.847137580795</v>
      </c>
      <c r="AJ343" s="43">
        <f>VLOOKUP(Таблица2[[#This Row],[Уточнённый кадастровый номер родительского объекта - здания]],Таблица1[[Кадастровый номер здания]:[УПКС]],33,0)</f>
        <v>18304.421200000001</v>
      </c>
      <c r="AK343" s="47">
        <f>ROUND(Таблица2[[#This Row],[УПКС родительского объекта]]*Таблица2[[#This Row],[Площадь помещения]],2)</f>
        <v>3964737.63</v>
      </c>
      <c r="AL343" s="14">
        <f>Таблица2[[#This Row],[Кадастровая стоимость, руб]]/Таблица2[[#This Row],[Действующая КС]]</f>
        <v>1.5236102958125086</v>
      </c>
      <c r="AM343" s="13" t="s">
        <v>3996</v>
      </c>
      <c r="AN343" s="13" t="s">
        <v>3997</v>
      </c>
      <c r="AO343" s="13" t="s">
        <v>3999</v>
      </c>
      <c r="AP343" s="12" t="s">
        <v>3985</v>
      </c>
      <c r="AQ343" s="12" t="s">
        <v>3986</v>
      </c>
      <c r="AR343" s="46" t="s">
        <v>4015</v>
      </c>
    </row>
    <row r="344" spans="1:44" x14ac:dyDescent="0.25">
      <c r="A344" s="1" t="s">
        <v>3667</v>
      </c>
      <c r="B344" s="1" t="s">
        <v>2966</v>
      </c>
      <c r="C344" s="1" t="s">
        <v>727</v>
      </c>
      <c r="D34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4" s="1"/>
      <c r="H34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44" s="5">
        <f>VLOOKUP(Таблица2[[#This Row],[Уточнённый кадастровый номер родительского объекта - здания]],Таблица1[[Кадастровый номер здания]:[№ корп]],14,0)</f>
        <v>1968</v>
      </c>
      <c r="J344" s="5" t="s">
        <v>3988</v>
      </c>
      <c r="K344" s="5" t="s">
        <v>3989</v>
      </c>
      <c r="L344" s="5" t="s">
        <v>1005</v>
      </c>
      <c r="M344" s="5">
        <v>205001000000</v>
      </c>
      <c r="N344" s="5" t="s">
        <v>2966</v>
      </c>
      <c r="O344" s="1">
        <v>68.8</v>
      </c>
      <c r="P344" s="6">
        <v>1</v>
      </c>
      <c r="Q344" s="6" t="s">
        <v>3910</v>
      </c>
      <c r="R344" s="1" t="s">
        <v>3668</v>
      </c>
      <c r="S34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4" s="1" t="str">
        <f>IF(Таблица2[[#This Row],[Нас.пункт, микрорайон]]="Искателей","Искателей","")</f>
        <v/>
      </c>
      <c r="U34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4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38</v>
      </c>
      <c r="X34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4" s="5" t="s">
        <v>2968</v>
      </c>
      <c r="AA344" s="5">
        <v>1</v>
      </c>
      <c r="AB344" s="1"/>
      <c r="AC34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4" s="1">
        <v>2</v>
      </c>
      <c r="AF344" s="1">
        <v>202</v>
      </c>
      <c r="AG344" s="1" t="s">
        <v>1352</v>
      </c>
      <c r="AH344" s="7">
        <v>2466094.7200000002</v>
      </c>
      <c r="AI344" s="7">
        <f>Таблица2[[#This Row],[Действующая КС]]/Таблица2[[#This Row],[Площадь помещения]]</f>
        <v>35844.400000000001</v>
      </c>
      <c r="AJ344" s="43">
        <f>VLOOKUP(Таблица2[[#This Row],[Уточнённый кадастровый номер родительского объекта - здания]],Таблица1[[Кадастровый номер здания]:[УПКС]],33,0)</f>
        <v>15421.5355</v>
      </c>
      <c r="AK344" s="47">
        <f>ROUND(Таблица2[[#This Row],[УПКС родительского объекта]]*Таблица2[[#This Row],[Площадь помещения]],2)</f>
        <v>1061001.6399999999</v>
      </c>
      <c r="AL344" s="14">
        <f>Таблица2[[#This Row],[Кадастровая стоимость, руб]]/Таблица2[[#This Row],[Действующая КС]]</f>
        <v>0.43023555883530695</v>
      </c>
      <c r="AM344" s="13" t="s">
        <v>3996</v>
      </c>
      <c r="AN344" s="13" t="s">
        <v>3997</v>
      </c>
      <c r="AO344" s="13" t="s">
        <v>3999</v>
      </c>
      <c r="AP344" s="12" t="s">
        <v>3985</v>
      </c>
      <c r="AQ344" s="12" t="s">
        <v>3986</v>
      </c>
      <c r="AR344" s="46" t="s">
        <v>4015</v>
      </c>
    </row>
    <row r="345" spans="1:44" x14ac:dyDescent="0.25">
      <c r="A345" s="1" t="s">
        <v>3669</v>
      </c>
      <c r="B345" s="1" t="s">
        <v>3178</v>
      </c>
      <c r="C345" s="1" t="s">
        <v>510</v>
      </c>
      <c r="D34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5" s="1"/>
      <c r="H34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45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345" s="5" t="s">
        <v>3988</v>
      </c>
      <c r="K345" s="5" t="s">
        <v>3989</v>
      </c>
      <c r="L345" s="5" t="s">
        <v>1005</v>
      </c>
      <c r="M345" s="5">
        <v>205001000000</v>
      </c>
      <c r="N345" s="5" t="s">
        <v>2966</v>
      </c>
      <c r="O345" s="1">
        <v>37.5</v>
      </c>
      <c r="P345" s="6">
        <v>1</v>
      </c>
      <c r="Q345" s="6" t="s">
        <v>3910</v>
      </c>
      <c r="R345" s="1" t="s">
        <v>3670</v>
      </c>
      <c r="S34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5" s="1" t="str">
        <f>IF(Таблица2[[#This Row],[Нас.пункт, микрорайон]]="Искателей","Искателей","")</f>
        <v/>
      </c>
      <c r="U34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4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68</v>
      </c>
      <c r="X34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5" s="5" t="s">
        <v>2968</v>
      </c>
      <c r="AA345" s="5">
        <v>1</v>
      </c>
      <c r="AB345" s="1"/>
      <c r="AC34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5" s="1">
        <v>2</v>
      </c>
      <c r="AF345" s="1">
        <v>202</v>
      </c>
      <c r="AG345" s="1" t="s">
        <v>1352</v>
      </c>
      <c r="AH345" s="7">
        <v>314127.42</v>
      </c>
      <c r="AI345" s="7">
        <f>Таблица2[[#This Row],[Действующая КС]]/Таблица2[[#This Row],[Площадь помещения]]</f>
        <v>8376.7312000000002</v>
      </c>
      <c r="AJ345" s="43">
        <f>VLOOKUP(Таблица2[[#This Row],[Уточнённый кадастровый номер родительского объекта - здания]],Таблица1[[Кадастровый номер здания]:[УПКС]],33,0)</f>
        <v>14958.5506</v>
      </c>
      <c r="AK345" s="47">
        <f>ROUND(Таблица2[[#This Row],[УПКС родительского объекта]]*Таблица2[[#This Row],[Площадь помещения]],2)</f>
        <v>560945.65</v>
      </c>
      <c r="AL345" s="14">
        <f>Таблица2[[#This Row],[Кадастровая стоимость, руб]]/Таблица2[[#This Row],[Действующая КС]]</f>
        <v>1.7857264736710983</v>
      </c>
      <c r="AM345" s="13" t="s">
        <v>3996</v>
      </c>
      <c r="AN345" s="13" t="s">
        <v>3997</v>
      </c>
      <c r="AO345" s="13" t="s">
        <v>3999</v>
      </c>
      <c r="AP345" s="12" t="s">
        <v>3985</v>
      </c>
      <c r="AQ345" s="12" t="s">
        <v>3986</v>
      </c>
      <c r="AR345" s="46" t="s">
        <v>4015</v>
      </c>
    </row>
    <row r="346" spans="1:44" x14ac:dyDescent="0.25">
      <c r="A346" s="1" t="s">
        <v>3671</v>
      </c>
      <c r="B346" s="1" t="s">
        <v>2966</v>
      </c>
      <c r="C346" s="1" t="s">
        <v>511</v>
      </c>
      <c r="D34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6" s="1"/>
      <c r="H34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46" s="5">
        <f>VLOOKUP(Таблица2[[#This Row],[Уточнённый кадастровый номер родительского объекта - здания]],Таблица1[[Кадастровый номер здания]:[№ корп]],14,0)</f>
        <v>1933</v>
      </c>
      <c r="J346" s="5" t="s">
        <v>3988</v>
      </c>
      <c r="K346" s="5" t="s">
        <v>3989</v>
      </c>
      <c r="L346" s="5" t="s">
        <v>1005</v>
      </c>
      <c r="M346" s="5">
        <v>205001000000</v>
      </c>
      <c r="N346" s="5" t="s">
        <v>2966</v>
      </c>
      <c r="O346" s="1">
        <v>37.9</v>
      </c>
      <c r="P346" s="6">
        <v>1</v>
      </c>
      <c r="Q346" s="6" t="s">
        <v>3910</v>
      </c>
      <c r="R346" s="1" t="s">
        <v>3672</v>
      </c>
      <c r="S34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6" s="1" t="str">
        <f>IF(Таблица2[[#This Row],[Нас.пункт, микрорайон]]="Искателей","Искателей","")</f>
        <v/>
      </c>
      <c r="U34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4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54</v>
      </c>
      <c r="X34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6" s="5" t="s">
        <v>2968</v>
      </c>
      <c r="AA346" s="5">
        <v>1</v>
      </c>
      <c r="AB346" s="1"/>
      <c r="AC34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6" s="1">
        <v>2</v>
      </c>
      <c r="AF346" s="1">
        <v>202</v>
      </c>
      <c r="AG346" s="1" t="s">
        <v>1352</v>
      </c>
      <c r="AH346" s="7">
        <v>317478.12</v>
      </c>
      <c r="AI346" s="7">
        <f>Таблица2[[#This Row],[Действующая КС]]/Таблица2[[#This Row],[Площадь помещения]]</f>
        <v>8376.7313984168868</v>
      </c>
      <c r="AJ346" s="43">
        <f>VLOOKUP(Таблица2[[#This Row],[Уточнённый кадастровый номер родительского объекта - здания]],Таблица1[[Кадастровый номер здания]:[УПКС]],33,0)</f>
        <v>12811.9938</v>
      </c>
      <c r="AK346" s="47">
        <f>ROUND(Таблица2[[#This Row],[УПКС родительского объекта]]*Таблица2[[#This Row],[Площадь помещения]],2)</f>
        <v>485574.57</v>
      </c>
      <c r="AL346" s="14">
        <f>Таблица2[[#This Row],[Кадастровая стоимость, руб]]/Таблица2[[#This Row],[Действующая КС]]</f>
        <v>1.5294741256499818</v>
      </c>
      <c r="AM346" s="13" t="s">
        <v>3996</v>
      </c>
      <c r="AN346" s="13" t="s">
        <v>3997</v>
      </c>
      <c r="AO346" s="13" t="s">
        <v>3999</v>
      </c>
      <c r="AP346" s="12" t="s">
        <v>3985</v>
      </c>
      <c r="AQ346" s="12" t="s">
        <v>3986</v>
      </c>
      <c r="AR346" s="46" t="s">
        <v>4015</v>
      </c>
    </row>
    <row r="347" spans="1:44" x14ac:dyDescent="0.25">
      <c r="A347" s="1" t="s">
        <v>3673</v>
      </c>
      <c r="B347" s="1" t="s">
        <v>2966</v>
      </c>
      <c r="C347" s="1" t="s">
        <v>1044</v>
      </c>
      <c r="D34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7" s="1"/>
      <c r="H34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347" s="5">
        <f>VLOOKUP(Таблица2[[#This Row],[Уточнённый кадастровый номер родительского объекта - здания]],Таблица1[[Кадастровый номер здания]:[№ корп]],14,0)</f>
        <v>2005</v>
      </c>
      <c r="J347" s="5" t="s">
        <v>3988</v>
      </c>
      <c r="K347" s="5" t="s">
        <v>3989</v>
      </c>
      <c r="L347" s="5" t="s">
        <v>1005</v>
      </c>
      <c r="M347" s="5">
        <v>205001000000</v>
      </c>
      <c r="N347" s="5" t="s">
        <v>2966</v>
      </c>
      <c r="O347" s="1">
        <v>172.9</v>
      </c>
      <c r="P347" s="6" t="s">
        <v>2986</v>
      </c>
      <c r="Q347" s="6" t="s">
        <v>3911</v>
      </c>
      <c r="R347" s="1" t="s">
        <v>3674</v>
      </c>
      <c r="S34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7" s="1" t="str">
        <f>IF(Таблица2[[#This Row],[Нас.пункт, микрорайон]]="Искателей","Искателей","")</f>
        <v/>
      </c>
      <c r="U34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Мурманская</v>
      </c>
      <c r="W34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</v>
      </c>
      <c r="X34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7" s="5" t="s">
        <v>2968</v>
      </c>
      <c r="AA347" s="5">
        <v>1</v>
      </c>
      <c r="AB347" s="1" t="s">
        <v>3164</v>
      </c>
      <c r="AC34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7" s="1">
        <v>2</v>
      </c>
      <c r="AF347" s="1">
        <v>202</v>
      </c>
      <c r="AG347" s="1" t="s">
        <v>1352</v>
      </c>
      <c r="AH347" s="7">
        <v>1835453.49</v>
      </c>
      <c r="AI347" s="7">
        <f>Таблица2[[#This Row],[Действующая КС]]/Таблица2[[#This Row],[Площадь помещения]]</f>
        <v>10615.693984962405</v>
      </c>
      <c r="AJ347" s="43">
        <f>VLOOKUP(Таблица2[[#This Row],[Уточнённый кадастровый номер родительского объекта - здания]],Таблица1[[Кадастровый номер здания]:[УПКС]],33,0)</f>
        <v>25241.5252</v>
      </c>
      <c r="AK347" s="47">
        <f>ROUND(Таблица2[[#This Row],[УПКС родительского объекта]]*Таблица2[[#This Row],[Площадь помещения]],2)</f>
        <v>4364259.71</v>
      </c>
      <c r="AL347" s="14">
        <f>Таблица2[[#This Row],[Кадастровая стоимость, руб]]/Таблица2[[#This Row],[Действующая КС]]</f>
        <v>2.3777555431273827</v>
      </c>
      <c r="AM347" s="13" t="s">
        <v>3996</v>
      </c>
      <c r="AN347" s="13" t="s">
        <v>3997</v>
      </c>
      <c r="AO347" s="13" t="s">
        <v>3999</v>
      </c>
      <c r="AP347" s="12" t="s">
        <v>3985</v>
      </c>
      <c r="AQ347" s="12" t="s">
        <v>3986</v>
      </c>
      <c r="AR347" s="46" t="s">
        <v>4015</v>
      </c>
    </row>
    <row r="348" spans="1:44" x14ac:dyDescent="0.25">
      <c r="A348" s="1" t="s">
        <v>3675</v>
      </c>
      <c r="B348" s="1" t="s">
        <v>2966</v>
      </c>
      <c r="C348" s="1" t="s">
        <v>167</v>
      </c>
      <c r="D34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8" s="1"/>
      <c r="H34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48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48" s="5" t="s">
        <v>3988</v>
      </c>
      <c r="K348" s="5" t="s">
        <v>3989</v>
      </c>
      <c r="L348" s="5" t="s">
        <v>1005</v>
      </c>
      <c r="M348" s="5">
        <v>205001000000</v>
      </c>
      <c r="N348" s="5" t="s">
        <v>2966</v>
      </c>
      <c r="O348" s="1">
        <v>100.6</v>
      </c>
      <c r="P348" s="6">
        <v>1</v>
      </c>
      <c r="Q348" s="6" t="s">
        <v>3911</v>
      </c>
      <c r="R348" s="1" t="s">
        <v>3676</v>
      </c>
      <c r="S34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8" s="1" t="str">
        <f>IF(Таблица2[[#This Row],[Нас.пункт, микрорайон]]="Искателей","Искателей","")</f>
        <v/>
      </c>
      <c r="U34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Мурманская</v>
      </c>
      <c r="W34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</v>
      </c>
      <c r="X34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8" s="5" t="s">
        <v>2968</v>
      </c>
      <c r="AA348" s="5">
        <v>1</v>
      </c>
      <c r="AB348" s="1" t="s">
        <v>3164</v>
      </c>
      <c r="AC34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8" s="1">
        <v>2</v>
      </c>
      <c r="AF348" s="1">
        <v>202</v>
      </c>
      <c r="AG348" s="1" t="s">
        <v>1352</v>
      </c>
      <c r="AH348" s="7">
        <v>5217137.83</v>
      </c>
      <c r="AI348" s="7">
        <f>Таблица2[[#This Row],[Действующая КС]]/Таблица2[[#This Row],[Площадь помещения]]</f>
        <v>51860.216998011929</v>
      </c>
      <c r="AJ348" s="43">
        <f>VLOOKUP(Таблица2[[#This Row],[Уточнённый кадастровый номер родительского объекта - здания]],Таблица1[[Кадастровый номер здания]:[УПКС]],33,0)</f>
        <v>30375.061799999999</v>
      </c>
      <c r="AK348" s="47">
        <f>ROUND(Таблица2[[#This Row],[УПКС родительского объекта]]*Таблица2[[#This Row],[Площадь помещения]],2)</f>
        <v>3055731.22</v>
      </c>
      <c r="AL348" s="14">
        <f>Таблица2[[#This Row],[Кадастровая стоимость, руб]]/Таблица2[[#This Row],[Действующая КС]]</f>
        <v>0.58571027248478891</v>
      </c>
      <c r="AM348" s="13" t="s">
        <v>3996</v>
      </c>
      <c r="AN348" s="13" t="s">
        <v>3997</v>
      </c>
      <c r="AO348" s="13" t="s">
        <v>3999</v>
      </c>
      <c r="AP348" s="12" t="s">
        <v>3985</v>
      </c>
      <c r="AQ348" s="12" t="s">
        <v>3986</v>
      </c>
      <c r="AR348" s="46" t="s">
        <v>4015</v>
      </c>
    </row>
    <row r="349" spans="1:44" x14ac:dyDescent="0.25">
      <c r="A349" s="1" t="s">
        <v>3677</v>
      </c>
      <c r="B349" s="1" t="s">
        <v>2966</v>
      </c>
      <c r="C349" s="1" t="s">
        <v>136</v>
      </c>
      <c r="D34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4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4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49" s="1"/>
      <c r="H34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349" s="5">
        <f>VLOOKUP(Таблица2[[#This Row],[Уточнённый кадастровый номер родительского объекта - здания]],Таблица1[[Кадастровый номер здания]:[№ корп]],14,0)</f>
        <v>1992</v>
      </c>
      <c r="J349" s="5" t="s">
        <v>3988</v>
      </c>
      <c r="K349" s="5" t="s">
        <v>3989</v>
      </c>
      <c r="L349" s="5" t="s">
        <v>1005</v>
      </c>
      <c r="M349" s="5">
        <v>205001000000</v>
      </c>
      <c r="N349" s="5" t="s">
        <v>2966</v>
      </c>
      <c r="O349" s="1">
        <v>30</v>
      </c>
      <c r="P349" s="6">
        <v>1</v>
      </c>
      <c r="Q349" s="6" t="s">
        <v>3911</v>
      </c>
      <c r="R349" s="1" t="s">
        <v>3678</v>
      </c>
      <c r="S34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49" s="1" t="str">
        <f>IF(Таблица2[[#This Row],[Нас.пункт, микрорайон]]="Искателей","Искателей","")</f>
        <v/>
      </c>
      <c r="U34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4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Мурманская</v>
      </c>
      <c r="W34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34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4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49" s="5" t="s">
        <v>2968</v>
      </c>
      <c r="AA349" s="5">
        <v>1</v>
      </c>
      <c r="AB349" s="1"/>
      <c r="AC34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4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49" s="1">
        <v>2</v>
      </c>
      <c r="AF349" s="1">
        <v>201</v>
      </c>
      <c r="AG349" s="1" t="s">
        <v>1350</v>
      </c>
      <c r="AH349" s="7">
        <v>1244909.3999999999</v>
      </c>
      <c r="AI349" s="7">
        <f>Таблица2[[#This Row],[Действующая КС]]/Таблица2[[#This Row],[Площадь помещения]]</f>
        <v>41496.979999999996</v>
      </c>
      <c r="AJ349" s="43">
        <f>VLOOKUP(Таблица2[[#This Row],[Уточнённый кадастровый номер родительского объекта - здания]],Таблица1[[Кадастровый номер здания]:[УПКС]],33,0)</f>
        <v>33676.408499999998</v>
      </c>
      <c r="AK349" s="47">
        <f>ROUND(Таблица2[[#This Row],[УПКС родительского объекта]]*Таблица2[[#This Row],[Площадь помещения]],2)</f>
        <v>1010292.26</v>
      </c>
      <c r="AL349" s="14">
        <f>Таблица2[[#This Row],[Кадастровая стоимость, руб]]/Таблица2[[#This Row],[Действующая КС]]</f>
        <v>0.81153878346488517</v>
      </c>
      <c r="AM349" s="13" t="s">
        <v>3996</v>
      </c>
      <c r="AN349" s="13" t="s">
        <v>3997</v>
      </c>
      <c r="AO349" s="13" t="s">
        <v>3999</v>
      </c>
      <c r="AP349" s="12" t="s">
        <v>3985</v>
      </c>
      <c r="AQ349" s="12" t="s">
        <v>3986</v>
      </c>
      <c r="AR349" s="46" t="s">
        <v>4015</v>
      </c>
    </row>
    <row r="350" spans="1:44" x14ac:dyDescent="0.25">
      <c r="A350" s="1" t="s">
        <v>3679</v>
      </c>
      <c r="B350" s="1" t="s">
        <v>2966</v>
      </c>
      <c r="C350" s="1" t="s">
        <v>136</v>
      </c>
      <c r="D35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0" s="1"/>
      <c r="H35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прочих материалов</v>
      </c>
      <c r="I350" s="5">
        <f>VLOOKUP(Таблица2[[#This Row],[Уточнённый кадастровый номер родительского объекта - здания]],Таблица1[[Кадастровый номер здания]:[№ корп]],14,0)</f>
        <v>1992</v>
      </c>
      <c r="J350" s="5" t="s">
        <v>3988</v>
      </c>
      <c r="K350" s="5" t="s">
        <v>3989</v>
      </c>
      <c r="L350" s="5" t="s">
        <v>1005</v>
      </c>
      <c r="M350" s="5">
        <v>205001000000</v>
      </c>
      <c r="N350" s="5" t="s">
        <v>2966</v>
      </c>
      <c r="O350" s="1">
        <v>30</v>
      </c>
      <c r="P350" s="6">
        <v>1</v>
      </c>
      <c r="Q350" s="6" t="s">
        <v>3911</v>
      </c>
      <c r="R350" s="1" t="s">
        <v>3680</v>
      </c>
      <c r="S35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0" s="1" t="str">
        <f>IF(Таблица2[[#This Row],[Нас.пункт, микрорайон]]="Искателей","Искателей","")</f>
        <v/>
      </c>
      <c r="U35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Мурманская</v>
      </c>
      <c r="W35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35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0" s="5" t="s">
        <v>2968</v>
      </c>
      <c r="AA350" s="5">
        <v>2</v>
      </c>
      <c r="AB350" s="1"/>
      <c r="AC35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0" s="1">
        <v>2</v>
      </c>
      <c r="AF350" s="1">
        <v>201</v>
      </c>
      <c r="AG350" s="1" t="s">
        <v>1350</v>
      </c>
      <c r="AH350" s="7">
        <v>1244909.3999999999</v>
      </c>
      <c r="AI350" s="7">
        <f>Таблица2[[#This Row],[Действующая КС]]/Таблица2[[#This Row],[Площадь помещения]]</f>
        <v>41496.979999999996</v>
      </c>
      <c r="AJ350" s="43">
        <f>VLOOKUP(Таблица2[[#This Row],[Уточнённый кадастровый номер родительского объекта - здания]],Таблица1[[Кадастровый номер здания]:[УПКС]],33,0)</f>
        <v>33676.408499999998</v>
      </c>
      <c r="AK350" s="47">
        <f>ROUND(Таблица2[[#This Row],[УПКС родительского объекта]]*Таблица2[[#This Row],[Площадь помещения]],2)</f>
        <v>1010292.26</v>
      </c>
      <c r="AL350" s="14">
        <f>Таблица2[[#This Row],[Кадастровая стоимость, руб]]/Таблица2[[#This Row],[Действующая КС]]</f>
        <v>0.81153878346488517</v>
      </c>
      <c r="AM350" s="13" t="s">
        <v>3996</v>
      </c>
      <c r="AN350" s="13" t="s">
        <v>3997</v>
      </c>
      <c r="AO350" s="13" t="s">
        <v>3999</v>
      </c>
      <c r="AP350" s="12" t="s">
        <v>3985</v>
      </c>
      <c r="AQ350" s="12" t="s">
        <v>3986</v>
      </c>
      <c r="AR350" s="46" t="s">
        <v>4015</v>
      </c>
    </row>
    <row r="351" spans="1:44" x14ac:dyDescent="0.25">
      <c r="A351" s="1" t="s">
        <v>3681</v>
      </c>
      <c r="B351" s="1" t="s">
        <v>2966</v>
      </c>
      <c r="C351" s="1" t="s">
        <v>927</v>
      </c>
      <c r="D35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1" s="1"/>
      <c r="H35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51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351" s="5" t="s">
        <v>3988</v>
      </c>
      <c r="K351" s="5" t="s">
        <v>3989</v>
      </c>
      <c r="L351" s="5" t="s">
        <v>1005</v>
      </c>
      <c r="M351" s="5">
        <v>205001000000</v>
      </c>
      <c r="N351" s="5" t="s">
        <v>2966</v>
      </c>
      <c r="O351" s="1">
        <v>108.1</v>
      </c>
      <c r="P351" s="6">
        <v>1</v>
      </c>
      <c r="Q351" s="6" t="s">
        <v>3911</v>
      </c>
      <c r="R351" s="1" t="s">
        <v>3682</v>
      </c>
      <c r="S35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1" s="1" t="str">
        <f>IF(Таблица2[[#This Row],[Нас.пункт, микрорайон]]="Искателей","Искателей","")</f>
        <v/>
      </c>
      <c r="U35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Мурманская</v>
      </c>
      <c r="W35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35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1" s="5" t="s">
        <v>2968</v>
      </c>
      <c r="AA351" s="5">
        <v>1</v>
      </c>
      <c r="AB351" s="1" t="s">
        <v>3164</v>
      </c>
      <c r="AC35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1" s="1">
        <v>2</v>
      </c>
      <c r="AF351" s="1">
        <v>202</v>
      </c>
      <c r="AG351" s="1" t="s">
        <v>1352</v>
      </c>
      <c r="AH351" s="7">
        <v>3259827.93</v>
      </c>
      <c r="AI351" s="7">
        <f>Таблица2[[#This Row],[Действующая КС]]/Таблица2[[#This Row],[Площадь помещения]]</f>
        <v>30155.670027752083</v>
      </c>
      <c r="AJ351" s="43">
        <f>VLOOKUP(Таблица2[[#This Row],[Уточнённый кадастровый номер родительского объекта - здания]],Таблица1[[Кадастровый номер здания]:[УПКС]],33,0)</f>
        <v>29819.1538</v>
      </c>
      <c r="AK351" s="47">
        <f>ROUND(Таблица2[[#This Row],[УПКС родительского объекта]]*Таблица2[[#This Row],[Площадь помещения]],2)</f>
        <v>3223450.53</v>
      </c>
      <c r="AL351" s="14">
        <f>Таблица2[[#This Row],[Кадастровая стоимость, руб]]/Таблица2[[#This Row],[Действующая КС]]</f>
        <v>0.98884069933102259</v>
      </c>
      <c r="AM351" s="13" t="s">
        <v>3996</v>
      </c>
      <c r="AN351" s="13" t="s">
        <v>3997</v>
      </c>
      <c r="AO351" s="13" t="s">
        <v>3999</v>
      </c>
      <c r="AP351" s="12" t="s">
        <v>3985</v>
      </c>
      <c r="AQ351" s="12" t="s">
        <v>3986</v>
      </c>
      <c r="AR351" s="46" t="s">
        <v>4015</v>
      </c>
    </row>
    <row r="352" spans="1:44" x14ac:dyDescent="0.25">
      <c r="A352" s="1" t="s">
        <v>3837</v>
      </c>
      <c r="B352" s="1" t="s">
        <v>2966</v>
      </c>
      <c r="C352" s="1" t="s">
        <v>1157</v>
      </c>
      <c r="D35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 с пристройкой</v>
      </c>
      <c r="F35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2" s="1"/>
      <c r="H35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52" s="5">
        <f>VLOOKUP(Таблица2[[#This Row],[Уточнённый кадастровый номер родительского объекта - здания]],Таблица1[[Кадастровый номер здания]:[№ корп]],14,0)</f>
        <v>1998</v>
      </c>
      <c r="J352" s="5" t="s">
        <v>3988</v>
      </c>
      <c r="K352" s="5" t="s">
        <v>3989</v>
      </c>
      <c r="L352" s="5" t="s">
        <v>1005</v>
      </c>
      <c r="M352" s="5">
        <v>205001000000</v>
      </c>
      <c r="N352" s="5" t="s">
        <v>2966</v>
      </c>
      <c r="O352" s="1">
        <v>113.1</v>
      </c>
      <c r="P352" s="6" t="s">
        <v>2986</v>
      </c>
      <c r="Q352" s="6" t="s">
        <v>3911</v>
      </c>
      <c r="R352" s="1" t="s">
        <v>3838</v>
      </c>
      <c r="S35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2" s="1" t="str">
        <f>IF(Таблица2[[#This Row],[Нас.пункт, микрорайон]]="Искателей","Искателей","")</f>
        <v/>
      </c>
      <c r="U35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Мурманская</v>
      </c>
      <c r="W35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35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2" s="5" t="s">
        <v>2968</v>
      </c>
      <c r="AA352" s="5">
        <v>1</v>
      </c>
      <c r="AB352" s="1"/>
      <c r="AC35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2" s="5">
        <f>VLOOKUP(Таблица2[[#This Row],[Уточнённый кадастровый номер родительского объекта - здания]],Таблица1[[Кадастровый номер здания]:[№ корп]],10,0)</f>
        <v>203</v>
      </c>
      <c r="AE352" s="1">
        <v>2</v>
      </c>
      <c r="AF352" s="1">
        <v>203</v>
      </c>
      <c r="AG352" s="1" t="s">
        <v>1354</v>
      </c>
      <c r="AH352" s="7">
        <v>3367494.82</v>
      </c>
      <c r="AI352" s="7">
        <f>Таблица2[[#This Row],[Действующая КС]]/Таблица2[[#This Row],[Площадь помещения]]</f>
        <v>29774.490008841734</v>
      </c>
      <c r="AJ352" s="43">
        <f>VLOOKUP(Таблица2[[#This Row],[Уточнённый кадастровый номер родительского объекта - здания]],Таблица1[[Кадастровый номер здания]:[УПКС]],33,0)</f>
        <v>22656.33</v>
      </c>
      <c r="AK352" s="47">
        <f>ROUND(Таблица2[[#This Row],[УПКС родительского объекта]]*Таблица2[[#This Row],[Площадь помещения]],2)</f>
        <v>2562430.92</v>
      </c>
      <c r="AL352" s="14">
        <f>Таблица2[[#This Row],[Кадастровая стоимость, руб]]/Таблица2[[#This Row],[Действующая КС]]</f>
        <v>0.76093091659158074</v>
      </c>
      <c r="AM352" s="13" t="s">
        <v>3996</v>
      </c>
      <c r="AN352" s="13" t="s">
        <v>3997</v>
      </c>
      <c r="AO352" s="13" t="s">
        <v>3999</v>
      </c>
      <c r="AP352" s="12" t="s">
        <v>3985</v>
      </c>
      <c r="AQ352" s="12" t="s">
        <v>3986</v>
      </c>
      <c r="AR352" s="46" t="s">
        <v>4015</v>
      </c>
    </row>
    <row r="353" spans="1:44" x14ac:dyDescent="0.25">
      <c r="A353" s="1" t="s">
        <v>3839</v>
      </c>
      <c r="B353" s="1" t="s">
        <v>1340</v>
      </c>
      <c r="C353" s="1" t="s">
        <v>1157</v>
      </c>
      <c r="D35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 с пристройкой</v>
      </c>
      <c r="F35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3" s="1"/>
      <c r="H35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53" s="5">
        <f>VLOOKUP(Таблица2[[#This Row],[Уточнённый кадастровый номер родительского объекта - здания]],Таблица1[[Кадастровый номер здания]:[№ корп]],14,0)</f>
        <v>1998</v>
      </c>
      <c r="J353" s="5" t="s">
        <v>3988</v>
      </c>
      <c r="K353" s="5" t="s">
        <v>3990</v>
      </c>
      <c r="L353" s="5" t="s">
        <v>1340</v>
      </c>
      <c r="M353" s="5"/>
      <c r="N353" s="5" t="s">
        <v>2967</v>
      </c>
      <c r="O353" s="1">
        <v>65.2</v>
      </c>
      <c r="P353" s="6" t="s">
        <v>3833</v>
      </c>
      <c r="Q353" s="6" t="s">
        <v>3911</v>
      </c>
      <c r="R353" s="1" t="s">
        <v>3840</v>
      </c>
      <c r="S35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3" s="1" t="str">
        <f>IF(Таблица2[[#This Row],[Нас.пункт, микрорайон]]="Искателей","Искателей","")</f>
        <v/>
      </c>
      <c r="U35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Мурманская</v>
      </c>
      <c r="W35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35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3" s="5" t="s">
        <v>3835</v>
      </c>
      <c r="AA353" s="5">
        <v>2</v>
      </c>
      <c r="AB353" s="1" t="s">
        <v>3841</v>
      </c>
      <c r="AC35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3" s="5">
        <f>VLOOKUP(Таблица2[[#This Row],[Уточнённый кадастровый номер родительского объекта - здания]],Таблица1[[Кадастровый номер здания]:[№ корп]],10,0)</f>
        <v>203</v>
      </c>
      <c r="AE353" s="1">
        <v>9</v>
      </c>
      <c r="AF353" s="1">
        <v>903</v>
      </c>
      <c r="AG353" s="1" t="s">
        <v>3872</v>
      </c>
      <c r="AH353" s="7">
        <v>283891.88</v>
      </c>
      <c r="AI353" s="7">
        <f>Таблица2[[#This Row],[Действующая КС]]/Таблица2[[#This Row],[Площадь помещения]]</f>
        <v>4354.1699386503069</v>
      </c>
      <c r="AJ353" s="43">
        <f>VLOOKUP(Таблица2[[#This Row],[Уточнённый кадастровый номер родительского объекта - здания]],Таблица1[[Кадастровый номер здания]:[УПКС]],33,0)</f>
        <v>22656.33</v>
      </c>
      <c r="AK353" s="47">
        <f>ROUND(Таблица2[[#This Row],[УПКС родительского объекта]]*Таблица2[[#This Row],[Площадь помещения]],2)</f>
        <v>1477192.72</v>
      </c>
      <c r="AL353" s="14">
        <f>Таблица2[[#This Row],[Кадастровая стоимость, руб]]/Таблица2[[#This Row],[Действующая КС]]</f>
        <v>5.2033637594706832</v>
      </c>
      <c r="AM353" s="13" t="s">
        <v>3996</v>
      </c>
      <c r="AN353" s="13" t="s">
        <v>3997</v>
      </c>
      <c r="AO353" s="13" t="s">
        <v>3999</v>
      </c>
      <c r="AP353" s="12" t="s">
        <v>3985</v>
      </c>
      <c r="AQ353" s="12" t="s">
        <v>3986</v>
      </c>
      <c r="AR353" s="46" t="s">
        <v>4016</v>
      </c>
    </row>
    <row r="354" spans="1:44" x14ac:dyDescent="0.25">
      <c r="A354" s="1" t="s">
        <v>3683</v>
      </c>
      <c r="B354" s="1" t="s">
        <v>2966</v>
      </c>
      <c r="C354" s="1" t="s">
        <v>722</v>
      </c>
      <c r="D35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4" s="1"/>
      <c r="H35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54" s="5">
        <f>VLOOKUP(Таблица2[[#This Row],[Уточнённый кадастровый номер родительского объекта - здания]],Таблица1[[Кадастровый номер здания]:[№ корп]],14,0)</f>
        <v>2003</v>
      </c>
      <c r="J354" s="5" t="s">
        <v>3988</v>
      </c>
      <c r="K354" s="5" t="s">
        <v>3989</v>
      </c>
      <c r="L354" s="5" t="s">
        <v>1005</v>
      </c>
      <c r="M354" s="5">
        <v>205001000000</v>
      </c>
      <c r="N354" s="5" t="s">
        <v>2966</v>
      </c>
      <c r="O354" s="1">
        <v>68</v>
      </c>
      <c r="P354" s="6">
        <v>1</v>
      </c>
      <c r="Q354" s="6" t="s">
        <v>3910</v>
      </c>
      <c r="R354" s="1" t="s">
        <v>3684</v>
      </c>
      <c r="S35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4" s="1" t="str">
        <f>IF(Таблица2[[#This Row],[Нас.пункт, микрорайон]]="Искателей","Искателей","")</f>
        <v/>
      </c>
      <c r="U35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5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40Б</v>
      </c>
      <c r="X35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4" s="5" t="s">
        <v>2968</v>
      </c>
      <c r="AA354" s="5">
        <v>1</v>
      </c>
      <c r="AB354" s="1"/>
      <c r="AC35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4" s="1">
        <v>2</v>
      </c>
      <c r="AF354" s="1">
        <v>202</v>
      </c>
      <c r="AG354" s="1" t="s">
        <v>1352</v>
      </c>
      <c r="AH354" s="7">
        <v>1280471.71</v>
      </c>
      <c r="AI354" s="7">
        <f>Таблица2[[#This Row],[Действующая КС]]/Таблица2[[#This Row],[Площадь помещения]]</f>
        <v>18830.46632352941</v>
      </c>
      <c r="AJ354" s="43">
        <f>VLOOKUP(Таблица2[[#This Row],[Уточнённый кадастровый номер родительского объекта - здания]],Таблица1[[Кадастровый номер здания]:[УПКС]],33,0)</f>
        <v>37656.678500000002</v>
      </c>
      <c r="AK354" s="47">
        <f>ROUND(Таблица2[[#This Row],[УПКС родительского объекта]]*Таблица2[[#This Row],[Площадь помещения]],2)</f>
        <v>2560654.14</v>
      </c>
      <c r="AL354" s="14">
        <f>Таблица2[[#This Row],[Кадастровая стоимость, руб]]/Таблица2[[#This Row],[Действующая КС]]</f>
        <v>1.9997740832556155</v>
      </c>
      <c r="AM354" s="13" t="s">
        <v>3996</v>
      </c>
      <c r="AN354" s="13" t="s">
        <v>3997</v>
      </c>
      <c r="AO354" s="13" t="s">
        <v>3999</v>
      </c>
      <c r="AP354" s="12" t="s">
        <v>3985</v>
      </c>
      <c r="AQ354" s="12" t="s">
        <v>3986</v>
      </c>
      <c r="AR354" s="46" t="s">
        <v>4015</v>
      </c>
    </row>
    <row r="355" spans="1:44" x14ac:dyDescent="0.25">
      <c r="A355" s="1" t="s">
        <v>3685</v>
      </c>
      <c r="B355" s="1" t="s">
        <v>2966</v>
      </c>
      <c r="C355" s="1" t="s">
        <v>760</v>
      </c>
      <c r="D35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5" s="1"/>
      <c r="H35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55" s="5">
        <f>VLOOKUP(Таблица2[[#This Row],[Уточнённый кадастровый номер родительского объекта - здания]],Таблица1[[Кадастровый номер здания]:[№ корп]],14,0)</f>
        <v>1971</v>
      </c>
      <c r="J355" s="5" t="s">
        <v>3988</v>
      </c>
      <c r="K355" s="5" t="s">
        <v>3989</v>
      </c>
      <c r="L355" s="5" t="s">
        <v>1005</v>
      </c>
      <c r="M355" s="5">
        <v>205001000000</v>
      </c>
      <c r="N355" s="5" t="s">
        <v>2966</v>
      </c>
      <c r="O355" s="1">
        <v>73.3</v>
      </c>
      <c r="P355" s="6">
        <v>1</v>
      </c>
      <c r="Q355" s="6" t="s">
        <v>3910</v>
      </c>
      <c r="R355" s="1" t="s">
        <v>3686</v>
      </c>
      <c r="S35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5" s="1" t="str">
        <f>IF(Таблица2[[#This Row],[Нас.пункт, микрорайон]]="Искателей","Искателей","")</f>
        <v/>
      </c>
      <c r="U35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5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38А</v>
      </c>
      <c r="X35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5" s="5" t="s">
        <v>2968</v>
      </c>
      <c r="AA355" s="5">
        <v>1</v>
      </c>
      <c r="AB355" s="1"/>
      <c r="AC35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5" s="1">
        <v>2</v>
      </c>
      <c r="AF355" s="1">
        <v>202</v>
      </c>
      <c r="AG355" s="1" t="s">
        <v>1352</v>
      </c>
      <c r="AH355" s="7">
        <v>534299.30000000005</v>
      </c>
      <c r="AI355" s="7">
        <f>Таблица2[[#This Row],[Действующая КС]]/Таблица2[[#This Row],[Площадь помещения]]</f>
        <v>7289.212824010915</v>
      </c>
      <c r="AJ355" s="43">
        <f>VLOOKUP(Таблица2[[#This Row],[Уточнённый кадастровый номер родительского объекта - здания]],Таблица1[[Кадастровый номер здания]:[УПКС]],33,0)</f>
        <v>15593.538</v>
      </c>
      <c r="AK355" s="47">
        <f>ROUND(Таблица2[[#This Row],[УПКС родительского объекта]]*Таблица2[[#This Row],[Площадь помещения]],2)</f>
        <v>1143006.3400000001</v>
      </c>
      <c r="AL355" s="14">
        <f>Таблица2[[#This Row],[Кадастровая стоимость, руб]]/Таблица2[[#This Row],[Действующая КС]]</f>
        <v>2.1392622823949048</v>
      </c>
      <c r="AM355" s="13" t="s">
        <v>3996</v>
      </c>
      <c r="AN355" s="13" t="s">
        <v>3997</v>
      </c>
      <c r="AO355" s="13" t="s">
        <v>3999</v>
      </c>
      <c r="AP355" s="12" t="s">
        <v>3985</v>
      </c>
      <c r="AQ355" s="12" t="s">
        <v>3986</v>
      </c>
      <c r="AR355" s="46" t="s">
        <v>4015</v>
      </c>
    </row>
    <row r="356" spans="1:44" x14ac:dyDescent="0.25">
      <c r="A356" s="1" t="s">
        <v>3687</v>
      </c>
      <c r="B356" s="1" t="s">
        <v>2966</v>
      </c>
      <c r="C356" s="1" t="s">
        <v>866</v>
      </c>
      <c r="D35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6" s="1"/>
      <c r="H35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56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56" s="5" t="s">
        <v>3988</v>
      </c>
      <c r="K356" s="5" t="s">
        <v>3989</v>
      </c>
      <c r="L356" s="5" t="s">
        <v>1005</v>
      </c>
      <c r="M356" s="5">
        <v>205001000000</v>
      </c>
      <c r="N356" s="5" t="s">
        <v>2966</v>
      </c>
      <c r="O356" s="1">
        <v>92.4</v>
      </c>
      <c r="P356" s="6">
        <v>1</v>
      </c>
      <c r="Q356" s="6" t="s">
        <v>3910</v>
      </c>
      <c r="R356" s="1" t="s">
        <v>3688</v>
      </c>
      <c r="S35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6" s="1" t="str">
        <f>IF(Таблица2[[#This Row],[Нас.пункт, микрорайон]]="Искателей","Искателей","")</f>
        <v/>
      </c>
      <c r="U35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5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44А</v>
      </c>
      <c r="X35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6" s="5" t="s">
        <v>2968</v>
      </c>
      <c r="AA356" s="5">
        <v>1</v>
      </c>
      <c r="AB356" s="1"/>
      <c r="AC35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6" s="1">
        <v>2</v>
      </c>
      <c r="AF356" s="1">
        <v>202</v>
      </c>
      <c r="AG356" s="1" t="s">
        <v>1352</v>
      </c>
      <c r="AH356" s="7">
        <v>774009.97</v>
      </c>
      <c r="AI356" s="7">
        <f>Таблица2[[#This Row],[Действующая КС]]/Таблица2[[#This Row],[Площадь помещения]]</f>
        <v>8376.7312770562767</v>
      </c>
      <c r="AJ356" s="43">
        <f>VLOOKUP(Таблица2[[#This Row],[Уточнённый кадастровый номер родительского объекта - здания]],Таблица1[[Кадастровый номер здания]:[УПКС]],33,0)</f>
        <v>31349.564399999999</v>
      </c>
      <c r="AK356" s="47">
        <f>ROUND(Таблица2[[#This Row],[УПКС родительского объекта]]*Таблица2[[#This Row],[Площадь помещения]],2)</f>
        <v>2896699.75</v>
      </c>
      <c r="AL356" s="14">
        <f>Таблица2[[#This Row],[Кадастровая стоимость, руб]]/Таблица2[[#This Row],[Действующая КС]]</f>
        <v>3.7424579298377774</v>
      </c>
      <c r="AM356" s="13" t="s">
        <v>3996</v>
      </c>
      <c r="AN356" s="13" t="s">
        <v>3997</v>
      </c>
      <c r="AO356" s="13" t="s">
        <v>3999</v>
      </c>
      <c r="AP356" s="12" t="s">
        <v>3985</v>
      </c>
      <c r="AQ356" s="12" t="s">
        <v>3986</v>
      </c>
      <c r="AR356" s="46" t="s">
        <v>4015</v>
      </c>
    </row>
    <row r="357" spans="1:44" x14ac:dyDescent="0.25">
      <c r="A357" s="1" t="s">
        <v>3689</v>
      </c>
      <c r="B357" s="1" t="s">
        <v>2966</v>
      </c>
      <c r="C357" s="1" t="s">
        <v>1111</v>
      </c>
      <c r="D35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7" s="1"/>
      <c r="H35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357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57" s="5" t="s">
        <v>3988</v>
      </c>
      <c r="K357" s="5" t="s">
        <v>3989</v>
      </c>
      <c r="L357" s="5" t="s">
        <v>1005</v>
      </c>
      <c r="M357" s="5">
        <v>205001000000</v>
      </c>
      <c r="N357" s="5" t="s">
        <v>2966</v>
      </c>
      <c r="O357" s="1">
        <v>45.2</v>
      </c>
      <c r="P357" s="6" t="s">
        <v>3013</v>
      </c>
      <c r="Q357" s="6" t="s">
        <v>3910</v>
      </c>
      <c r="R357" s="1" t="s">
        <v>3690</v>
      </c>
      <c r="S35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7" s="1" t="str">
        <f>IF(Таблица2[[#This Row],[Нас.пункт, микрорайон]]="Искателей","Искателей","")</f>
        <v/>
      </c>
      <c r="U35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5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8А</v>
      </c>
      <c r="X35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7" s="5" t="s">
        <v>2968</v>
      </c>
      <c r="AA357" s="5">
        <v>1</v>
      </c>
      <c r="AB357" s="1"/>
      <c r="AC35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7" s="1">
        <v>2</v>
      </c>
      <c r="AF357" s="1">
        <v>202</v>
      </c>
      <c r="AG357" s="1" t="s">
        <v>1352</v>
      </c>
      <c r="AH357" s="7">
        <v>371886.43</v>
      </c>
      <c r="AI357" s="7">
        <f>Таблица2[[#This Row],[Действующая КС]]/Таблица2[[#This Row],[Площадь помещения]]</f>
        <v>8227.5758849557515</v>
      </c>
      <c r="AJ357" s="43">
        <f>VLOOKUP(Таблица2[[#This Row],[Уточнённый кадастровый номер родительского объекта - здания]],Таблица1[[Кадастровый номер здания]:[УПКС]],33,0)</f>
        <v>36194.497100000001</v>
      </c>
      <c r="AK357" s="47">
        <f>ROUND(Таблица2[[#This Row],[УПКС родительского объекта]]*Таблица2[[#This Row],[Площадь помещения]],2)</f>
        <v>1635991.27</v>
      </c>
      <c r="AL357" s="14">
        <f>Таблица2[[#This Row],[Кадастровая стоимость, руб]]/Таблица2[[#This Row],[Действующая КС]]</f>
        <v>4.3991690420110245</v>
      </c>
      <c r="AM357" s="13" t="s">
        <v>3996</v>
      </c>
      <c r="AN357" s="13" t="s">
        <v>3997</v>
      </c>
      <c r="AO357" s="13" t="s">
        <v>3999</v>
      </c>
      <c r="AP357" s="12" t="s">
        <v>3985</v>
      </c>
      <c r="AQ357" s="12" t="s">
        <v>3986</v>
      </c>
      <c r="AR357" s="46" t="s">
        <v>4015</v>
      </c>
    </row>
    <row r="358" spans="1:44" x14ac:dyDescent="0.25">
      <c r="A358" s="1" t="s">
        <v>3691</v>
      </c>
      <c r="B358" s="1" t="s">
        <v>2966</v>
      </c>
      <c r="C358" s="1" t="s">
        <v>1149</v>
      </c>
      <c r="D35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8" s="1"/>
      <c r="H35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358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358" s="5" t="s">
        <v>3988</v>
      </c>
      <c r="K358" s="5" t="s">
        <v>3989</v>
      </c>
      <c r="L358" s="5" t="s">
        <v>1005</v>
      </c>
      <c r="M358" s="5">
        <v>205001000000</v>
      </c>
      <c r="N358" s="5" t="s">
        <v>2966</v>
      </c>
      <c r="O358" s="1">
        <v>106.7</v>
      </c>
      <c r="P358" s="6" t="s">
        <v>3013</v>
      </c>
      <c r="Q358" s="6" t="s">
        <v>3910</v>
      </c>
      <c r="R358" s="1" t="s">
        <v>3692</v>
      </c>
      <c r="S35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8" s="1" t="str">
        <f>IF(Таблица2[[#This Row],[Нас.пункт, микрорайон]]="Искателей","Искателей","")</f>
        <v/>
      </c>
      <c r="U35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5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47А</v>
      </c>
      <c r="X35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8" s="5" t="s">
        <v>2968</v>
      </c>
      <c r="AA358" s="5">
        <v>1</v>
      </c>
      <c r="AB358" s="1"/>
      <c r="AC35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8" s="1">
        <v>2</v>
      </c>
      <c r="AF358" s="1">
        <v>202</v>
      </c>
      <c r="AG358" s="1" t="s">
        <v>1352</v>
      </c>
      <c r="AH358" s="7">
        <v>1925763.57</v>
      </c>
      <c r="AI358" s="7">
        <f>Таблица2[[#This Row],[Действующая КС]]/Таблица2[[#This Row],[Площадь помещения]]</f>
        <v>18048.393345829427</v>
      </c>
      <c r="AJ358" s="43">
        <f>VLOOKUP(Таблица2[[#This Row],[Уточнённый кадастровый номер родительского объекта - здания]],Таблица1[[Кадастровый номер здания]:[УПКС]],33,0)</f>
        <v>33091.183100000002</v>
      </c>
      <c r="AK358" s="47">
        <f>ROUND(Таблица2[[#This Row],[УПКС родительского объекта]]*Таблица2[[#This Row],[Площадь помещения]],2)</f>
        <v>3530829.24</v>
      </c>
      <c r="AL358" s="14">
        <f>Таблица2[[#This Row],[Кадастровая стоимость, руб]]/Таблица2[[#This Row],[Действующая КС]]</f>
        <v>1.8334697441597154</v>
      </c>
      <c r="AM358" s="13" t="s">
        <v>3996</v>
      </c>
      <c r="AN358" s="13" t="s">
        <v>3997</v>
      </c>
      <c r="AO358" s="13" t="s">
        <v>3999</v>
      </c>
      <c r="AP358" s="12" t="s">
        <v>3985</v>
      </c>
      <c r="AQ358" s="12" t="s">
        <v>3986</v>
      </c>
      <c r="AR358" s="46" t="s">
        <v>4015</v>
      </c>
    </row>
    <row r="359" spans="1:44" x14ac:dyDescent="0.25">
      <c r="A359" s="1" t="s">
        <v>3693</v>
      </c>
      <c r="B359" s="1" t="s">
        <v>2966</v>
      </c>
      <c r="C359" s="1" t="s">
        <v>943</v>
      </c>
      <c r="D35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5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5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59" s="1"/>
      <c r="H35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59" s="5">
        <f>VLOOKUP(Таблица2[[#This Row],[Уточнённый кадастровый номер родительского объекта - здания]],Таблица1[[Кадастровый номер здания]:[№ корп]],14,0)</f>
        <v>2000</v>
      </c>
      <c r="J359" s="5" t="s">
        <v>3988</v>
      </c>
      <c r="K359" s="5" t="s">
        <v>3989</v>
      </c>
      <c r="L359" s="5" t="s">
        <v>1005</v>
      </c>
      <c r="M359" s="5">
        <v>205001000000</v>
      </c>
      <c r="N359" s="5" t="s">
        <v>2966</v>
      </c>
      <c r="O359" s="1">
        <v>113.6</v>
      </c>
      <c r="P359" s="6" t="s">
        <v>3013</v>
      </c>
      <c r="Q359" s="6" t="s">
        <v>3910</v>
      </c>
      <c r="R359" s="1" t="s">
        <v>3694</v>
      </c>
      <c r="S35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59" s="1" t="str">
        <f>IF(Таблица2[[#This Row],[Нас.пункт, микрорайон]]="Искателей","Искателей","")</f>
        <v/>
      </c>
      <c r="U35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5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5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68Б</v>
      </c>
      <c r="X35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5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59" s="5" t="s">
        <v>2968</v>
      </c>
      <c r="AA359" s="5">
        <v>1</v>
      </c>
      <c r="AB359" s="1"/>
      <c r="AC35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5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59" s="1">
        <v>2</v>
      </c>
      <c r="AF359" s="1">
        <v>202</v>
      </c>
      <c r="AG359" s="1" t="s">
        <v>1352</v>
      </c>
      <c r="AH359" s="7">
        <v>3552175.44</v>
      </c>
      <c r="AI359" s="7">
        <f>Таблица2[[#This Row],[Действующая КС]]/Таблица2[[#This Row],[Площадь помещения]]</f>
        <v>31269.15</v>
      </c>
      <c r="AJ359" s="43">
        <f>VLOOKUP(Таблица2[[#This Row],[Уточнённый кадастровый номер родительского объекта - здания]],Таблица1[[Кадастровый номер здания]:[УПКС]],33,0)</f>
        <v>31162.328600000001</v>
      </c>
      <c r="AK359" s="47">
        <f>ROUND(Таблица2[[#This Row],[УПКС родительского объекта]]*Таблица2[[#This Row],[Площадь помещения]],2)</f>
        <v>3540040.53</v>
      </c>
      <c r="AL359" s="14">
        <f>Таблица2[[#This Row],[Кадастровая стоимость, руб]]/Таблица2[[#This Row],[Действующая КС]]</f>
        <v>0.99658380893484244</v>
      </c>
      <c r="AM359" s="13" t="s">
        <v>3996</v>
      </c>
      <c r="AN359" s="13" t="s">
        <v>3997</v>
      </c>
      <c r="AO359" s="13" t="s">
        <v>3999</v>
      </c>
      <c r="AP359" s="12" t="s">
        <v>3985</v>
      </c>
      <c r="AQ359" s="12" t="s">
        <v>3986</v>
      </c>
      <c r="AR359" s="46" t="s">
        <v>4015</v>
      </c>
    </row>
    <row r="360" spans="1:44" x14ac:dyDescent="0.25">
      <c r="A360" s="1" t="s">
        <v>3695</v>
      </c>
      <c r="B360" s="1" t="s">
        <v>2966</v>
      </c>
      <c r="C360" s="1" t="s">
        <v>1136</v>
      </c>
      <c r="D36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83:00:050204</v>
      </c>
      <c r="E36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6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60" s="1"/>
      <c r="H36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360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360" s="5" t="s">
        <v>3988</v>
      </c>
      <c r="K360" s="5" t="s">
        <v>3989</v>
      </c>
      <c r="L360" s="5" t="s">
        <v>1005</v>
      </c>
      <c r="M360" s="5">
        <v>205001000000</v>
      </c>
      <c r="N360" s="5" t="s">
        <v>2966</v>
      </c>
      <c r="O360" s="1">
        <v>127</v>
      </c>
      <c r="P360" s="6" t="s">
        <v>3013</v>
      </c>
      <c r="Q360" s="6" t="s">
        <v>3910</v>
      </c>
      <c r="R360" s="1" t="s">
        <v>3696</v>
      </c>
      <c r="S36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0" s="1" t="str">
        <f>IF(Таблица2[[#This Row],[Нас.пункт, микрорайон]]="Искателей","Искателей","")</f>
        <v/>
      </c>
      <c r="U36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15 Захребётная</v>
      </c>
      <c r="V36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6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66Б</v>
      </c>
      <c r="X36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0" s="5" t="s">
        <v>2968</v>
      </c>
      <c r="AA360" s="5">
        <v>1</v>
      </c>
      <c r="AB360" s="1"/>
      <c r="AC36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60" s="1">
        <v>2</v>
      </c>
      <c r="AF360" s="1">
        <v>202</v>
      </c>
      <c r="AG360" s="1" t="s">
        <v>1352</v>
      </c>
      <c r="AH360" s="7">
        <v>857941.09</v>
      </c>
      <c r="AI360" s="7">
        <f>Таблица2[[#This Row],[Действующая КС]]/Таблица2[[#This Row],[Площадь помещения]]</f>
        <v>6755.4416535433065</v>
      </c>
      <c r="AJ360" s="43">
        <f>VLOOKUP(Таблица2[[#This Row],[Уточнённый кадастровый номер родительского объекта - здания]],Таблица1[[Кадастровый номер здания]:[УПКС]],33,0)</f>
        <v>26914.273399999998</v>
      </c>
      <c r="AK360" s="47">
        <f>ROUND(Таблица2[[#This Row],[УПКС родительского объекта]]*Таблица2[[#This Row],[Площадь помещения]],2)</f>
        <v>3418112.72</v>
      </c>
      <c r="AL360" s="14">
        <f>Таблица2[[#This Row],[Кадастровая стоимость, руб]]/Таблица2[[#This Row],[Действующая КС]]</f>
        <v>3.9840879051497584</v>
      </c>
      <c r="AM360" s="13" t="s">
        <v>3996</v>
      </c>
      <c r="AN360" s="13" t="s">
        <v>3997</v>
      </c>
      <c r="AO360" s="13" t="s">
        <v>3999</v>
      </c>
      <c r="AP360" s="12" t="s">
        <v>3985</v>
      </c>
      <c r="AQ360" s="12" t="s">
        <v>3986</v>
      </c>
      <c r="AR360" s="46" t="s">
        <v>4015</v>
      </c>
    </row>
    <row r="361" spans="1:44" x14ac:dyDescent="0.25">
      <c r="A361" s="1" t="s">
        <v>3697</v>
      </c>
      <c r="B361" s="1" t="s">
        <v>2966</v>
      </c>
      <c r="C361" s="1" t="s">
        <v>672</v>
      </c>
      <c r="D36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83:00:050205</v>
      </c>
      <c r="E36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6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61" s="1"/>
      <c r="H36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1" s="5">
        <f>VLOOKUP(Таблица2[[#This Row],[Уточнённый кадастровый номер родительского объекта - здания]],Таблица1[[Кадастровый номер здания]:[№ корп]],14,0)</f>
        <v>1962</v>
      </c>
      <c r="J361" s="5" t="s">
        <v>3988</v>
      </c>
      <c r="K361" s="5" t="s">
        <v>3989</v>
      </c>
      <c r="L361" s="5" t="s">
        <v>1005</v>
      </c>
      <c r="M361" s="5">
        <v>205001000000</v>
      </c>
      <c r="N361" s="5" t="s">
        <v>2966</v>
      </c>
      <c r="O361" s="1">
        <v>62.4</v>
      </c>
      <c r="P361" s="6">
        <v>1</v>
      </c>
      <c r="Q361" s="6" t="s">
        <v>3910</v>
      </c>
      <c r="R361" s="1" t="s">
        <v>3698</v>
      </c>
      <c r="S36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1" s="1" t="str">
        <f>IF(Таблица2[[#This Row],[Нас.пункт, микрорайон]]="Искателей","Искателей","")</f>
        <v/>
      </c>
      <c r="U36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6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6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36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1" s="5" t="s">
        <v>2968</v>
      </c>
      <c r="AA361" s="5">
        <v>1</v>
      </c>
      <c r="AB361" s="1"/>
      <c r="AC36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61" s="1">
        <v>2</v>
      </c>
      <c r="AF361" s="1">
        <v>202</v>
      </c>
      <c r="AG361" s="1" t="s">
        <v>1352</v>
      </c>
      <c r="AH361" s="7">
        <v>454846.88</v>
      </c>
      <c r="AI361" s="7">
        <f>Таблица2[[#This Row],[Действующая КС]]/Таблица2[[#This Row],[Площадь помещения]]</f>
        <v>7289.2128205128211</v>
      </c>
      <c r="AJ361" s="43">
        <f>VLOOKUP(Таблица2[[#This Row],[Уточнённый кадастровый номер родительского объекта - здания]],Таблица1[[Кадастровый номер здания]:[УПКС]],33,0)</f>
        <v>14508.500599999999</v>
      </c>
      <c r="AK361" s="47">
        <f>ROUND(Таблица2[[#This Row],[УПКС родительского объекта]]*Таблица2[[#This Row],[Площадь помещения]],2)</f>
        <v>905330.44</v>
      </c>
      <c r="AL361" s="14">
        <f>Таблица2[[#This Row],[Кадастровая стоимость, руб]]/Таблица2[[#This Row],[Действующая КС]]</f>
        <v>1.990407057425567</v>
      </c>
      <c r="AM361" s="13" t="s">
        <v>3996</v>
      </c>
      <c r="AN361" s="13" t="s">
        <v>3997</v>
      </c>
      <c r="AO361" s="13" t="s">
        <v>3999</v>
      </c>
      <c r="AP361" s="12" t="s">
        <v>3985</v>
      </c>
      <c r="AQ361" s="12" t="s">
        <v>3986</v>
      </c>
      <c r="AR361" s="46" t="s">
        <v>4015</v>
      </c>
    </row>
    <row r="362" spans="1:44" x14ac:dyDescent="0.25">
      <c r="A362" s="1" t="s">
        <v>3699</v>
      </c>
      <c r="B362" s="1" t="s">
        <v>2999</v>
      </c>
      <c r="C362" s="1" t="s">
        <v>520</v>
      </c>
      <c r="D36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83:00:050205</v>
      </c>
      <c r="E36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6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62" s="1"/>
      <c r="H36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2" s="5">
        <f>VLOOKUP(Таблица2[[#This Row],[Уточнённый кадастровый номер родительского объекта - здания]],Таблица1[[Кадастровый номер здания]:[№ корп]],14,0)</f>
        <v>2012</v>
      </c>
      <c r="J362" s="5" t="s">
        <v>3988</v>
      </c>
      <c r="K362" s="5" t="s">
        <v>3989</v>
      </c>
      <c r="L362" s="5" t="s">
        <v>1005</v>
      </c>
      <c r="M362" s="5">
        <v>205001000000</v>
      </c>
      <c r="N362" s="5" t="s">
        <v>2966</v>
      </c>
      <c r="O362" s="1">
        <v>38.799999999999997</v>
      </c>
      <c r="P362" s="6">
        <v>1</v>
      </c>
      <c r="Q362" s="6" t="s">
        <v>3910</v>
      </c>
      <c r="R362" s="1" t="s">
        <v>3700</v>
      </c>
      <c r="S36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2" s="1" t="str">
        <f>IF(Таблица2[[#This Row],[Нас.пункт, микрорайон]]="Искателей","Искателей","")</f>
        <v/>
      </c>
      <c r="U36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6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6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36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2" s="5" t="s">
        <v>2968</v>
      </c>
      <c r="AA362" s="5">
        <v>1</v>
      </c>
      <c r="AB362" s="1"/>
      <c r="AC36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62" s="1">
        <v>2</v>
      </c>
      <c r="AF362" s="1">
        <v>202</v>
      </c>
      <c r="AG362" s="1" t="s">
        <v>1352</v>
      </c>
      <c r="AH362" s="7">
        <v>325017.17</v>
      </c>
      <c r="AI362" s="7">
        <f>Таблица2[[#This Row],[Действующая КС]]/Таблица2[[#This Row],[Площадь помещения]]</f>
        <v>8376.7311855670105</v>
      </c>
      <c r="AJ362" s="43">
        <f>VLOOKUP(Таблица2[[#This Row],[Уточнённый кадастровый номер родительского объекта - здания]],Таблица1[[Кадастровый номер здания]:[УПКС]],33,0)</f>
        <v>42634.4882</v>
      </c>
      <c r="AK362" s="47">
        <f>ROUND(Таблица2[[#This Row],[УПКС родительского объекта]]*Таблица2[[#This Row],[Площадь помещения]],2)</f>
        <v>1654218.14</v>
      </c>
      <c r="AL362" s="14">
        <f>Таблица2[[#This Row],[Кадастровая стоимость, руб]]/Таблица2[[#This Row],[Действующая КС]]</f>
        <v>5.0896330800000502</v>
      </c>
      <c r="AM362" s="13" t="s">
        <v>3996</v>
      </c>
      <c r="AN362" s="13" t="s">
        <v>3997</v>
      </c>
      <c r="AO362" s="13" t="s">
        <v>3999</v>
      </c>
      <c r="AP362" s="12" t="s">
        <v>3985</v>
      </c>
      <c r="AQ362" s="12" t="s">
        <v>3986</v>
      </c>
      <c r="AR362" s="46" t="s">
        <v>4015</v>
      </c>
    </row>
    <row r="363" spans="1:44" x14ac:dyDescent="0.25">
      <c r="A363" s="1" t="s">
        <v>3701</v>
      </c>
      <c r="B363" s="1" t="s">
        <v>2966</v>
      </c>
      <c r="C363" s="1" t="s">
        <v>891</v>
      </c>
      <c r="D36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83:00:050205</v>
      </c>
      <c r="E36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6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63" s="1"/>
      <c r="H36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3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363" s="5" t="s">
        <v>3988</v>
      </c>
      <c r="K363" s="5" t="s">
        <v>3989</v>
      </c>
      <c r="L363" s="5" t="s">
        <v>1005</v>
      </c>
      <c r="M363" s="5">
        <v>205001000000</v>
      </c>
      <c r="N363" s="5" t="s">
        <v>2966</v>
      </c>
      <c r="O363" s="1">
        <v>97.9</v>
      </c>
      <c r="P363" s="6" t="s">
        <v>2986</v>
      </c>
      <c r="Q363" s="6" t="s">
        <v>3910</v>
      </c>
      <c r="R363" s="1" t="s">
        <v>3702</v>
      </c>
      <c r="S36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3" s="1" t="str">
        <f>IF(Таблица2[[#This Row],[Нас.пункт, микрорайон]]="Искателей","Искателей","")</f>
        <v/>
      </c>
      <c r="U36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36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Юбилейная</v>
      </c>
      <c r="W36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18</v>
      </c>
      <c r="X36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3" s="5" t="s">
        <v>2968</v>
      </c>
      <c r="AA363" s="5">
        <v>1</v>
      </c>
      <c r="AB363" s="1"/>
      <c r="AC36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63" s="1">
        <v>2</v>
      </c>
      <c r="AF363" s="1">
        <v>202</v>
      </c>
      <c r="AG363" s="1" t="s">
        <v>1352</v>
      </c>
      <c r="AH363" s="7">
        <v>705411.47</v>
      </c>
      <c r="AI363" s="7">
        <f>Таблица2[[#This Row],[Действующая КС]]/Таблица2[[#This Row],[Площадь помещения]]</f>
        <v>7205.4287027579157</v>
      </c>
      <c r="AJ363" s="43">
        <f>VLOOKUP(Таблица2[[#This Row],[Уточнённый кадастровый номер родительского объекта - здания]],Таблица1[[Кадастровый номер здания]:[УПКС]],33,0)</f>
        <v>12492.896500000001</v>
      </c>
      <c r="AK363" s="47">
        <f>ROUND(Таблица2[[#This Row],[УПКС родительского объекта]]*Таблица2[[#This Row],[Площадь помещения]],2)</f>
        <v>1223054.57</v>
      </c>
      <c r="AL363" s="14">
        <f>Таблица2[[#This Row],[Кадастровая стоимость, руб]]/Таблица2[[#This Row],[Действующая КС]]</f>
        <v>1.7338172428639418</v>
      </c>
      <c r="AM363" s="13" t="s">
        <v>3996</v>
      </c>
      <c r="AN363" s="13" t="s">
        <v>3997</v>
      </c>
      <c r="AO363" s="13" t="s">
        <v>3999</v>
      </c>
      <c r="AP363" s="12" t="s">
        <v>3985</v>
      </c>
      <c r="AQ363" s="12" t="s">
        <v>3986</v>
      </c>
      <c r="AR363" s="46" t="s">
        <v>4015</v>
      </c>
    </row>
    <row r="364" spans="1:44" x14ac:dyDescent="0.25">
      <c r="A364" s="1" t="s">
        <v>3124</v>
      </c>
      <c r="B364" s="1" t="s">
        <v>2999</v>
      </c>
      <c r="C364" s="1" t="s">
        <v>113</v>
      </c>
      <c r="D36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83:00:050302</v>
      </c>
      <c r="E36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6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64" s="1"/>
      <c r="H36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4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64" s="5" t="s">
        <v>3988</v>
      </c>
      <c r="K364" s="5" t="s">
        <v>3989</v>
      </c>
      <c r="L364" s="5" t="s">
        <v>1005</v>
      </c>
      <c r="M364" s="5">
        <v>205001000000</v>
      </c>
      <c r="N364" s="5" t="s">
        <v>2966</v>
      </c>
      <c r="O364" s="1">
        <v>108.7</v>
      </c>
      <c r="P364" s="6" t="s">
        <v>2986</v>
      </c>
      <c r="Q364" s="6" t="s">
        <v>3912</v>
      </c>
      <c r="R364" s="1" t="s">
        <v>3125</v>
      </c>
      <c r="S36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4" s="1" t="str">
        <f>IF(Таблица2[[#This Row],[Нас.пункт, микрорайон]]="Искателей","Искателей","")</f>
        <v/>
      </c>
      <c r="U36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13 Новый поселок</v>
      </c>
      <c r="V36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С.Н.Калмыкова</v>
      </c>
      <c r="W36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8Б</v>
      </c>
      <c r="X36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4" s="5" t="s">
        <v>2968</v>
      </c>
      <c r="AA364" s="5">
        <v>1</v>
      </c>
      <c r="AB364" s="1"/>
      <c r="AC36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64" s="1">
        <v>2</v>
      </c>
      <c r="AF364" s="1">
        <v>201</v>
      </c>
      <c r="AG364" s="1" t="s">
        <v>1350</v>
      </c>
      <c r="AH364" s="7">
        <v>3516398.26</v>
      </c>
      <c r="AI364" s="7">
        <f>Таблица2[[#This Row],[Действующая КС]]/Таблица2[[#This Row],[Площадь помещения]]</f>
        <v>32349.57000919963</v>
      </c>
      <c r="AJ364" s="43">
        <f>VLOOKUP(Таблица2[[#This Row],[Уточнённый кадастровый номер родительского объекта - здания]],Таблица1[[Кадастровый номер здания]:[УПКС]],33,0)</f>
        <v>14003.878000000001</v>
      </c>
      <c r="AK364" s="47">
        <f>ROUND(Таблица2[[#This Row],[УПКС родительского объекта]]*Таблица2[[#This Row],[Площадь помещения]],2)</f>
        <v>1522221.54</v>
      </c>
      <c r="AL364" s="14">
        <f>Таблица2[[#This Row],[Кадастровая стоимость, руб]]/Таблица2[[#This Row],[Действующая КС]]</f>
        <v>0.43289224582883284</v>
      </c>
      <c r="AM364" s="13" t="s">
        <v>3996</v>
      </c>
      <c r="AN364" s="13" t="s">
        <v>3997</v>
      </c>
      <c r="AO364" s="13" t="s">
        <v>3999</v>
      </c>
      <c r="AP364" s="12" t="s">
        <v>3985</v>
      </c>
      <c r="AQ364" s="12" t="s">
        <v>3986</v>
      </c>
      <c r="AR364" s="46" t="s">
        <v>4015</v>
      </c>
    </row>
    <row r="365" spans="1:44" x14ac:dyDescent="0.25">
      <c r="A365" s="1" t="s">
        <v>3126</v>
      </c>
      <c r="B365" s="1" t="s">
        <v>3002</v>
      </c>
      <c r="C365" s="1" t="s">
        <v>113</v>
      </c>
      <c r="D36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83:00:050302</v>
      </c>
      <c r="E36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6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65" s="1"/>
      <c r="H36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5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65" s="5" t="s">
        <v>3988</v>
      </c>
      <c r="K365" s="5" t="s">
        <v>3989</v>
      </c>
      <c r="L365" s="5" t="s">
        <v>1005</v>
      </c>
      <c r="M365" s="5">
        <v>205001000000</v>
      </c>
      <c r="N365" s="5" t="s">
        <v>2966</v>
      </c>
      <c r="O365" s="1">
        <v>108.4</v>
      </c>
      <c r="P365" s="6" t="s">
        <v>2986</v>
      </c>
      <c r="Q365" s="6" t="s">
        <v>3912</v>
      </c>
      <c r="R365" s="1" t="s">
        <v>3127</v>
      </c>
      <c r="S36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5" s="1" t="str">
        <f>IF(Таблица2[[#This Row],[Нас.пункт, микрорайон]]="Искателей","Искателей","")</f>
        <v/>
      </c>
      <c r="U36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13 Новый поселок</v>
      </c>
      <c r="V36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С.Н.Калмыкова</v>
      </c>
      <c r="W36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8Б</v>
      </c>
      <c r="X36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5" s="5" t="s">
        <v>2968</v>
      </c>
      <c r="AA365" s="5">
        <v>2</v>
      </c>
      <c r="AB365" s="1" t="s">
        <v>3128</v>
      </c>
      <c r="AC36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65" s="1">
        <v>2</v>
      </c>
      <c r="AF365" s="1">
        <v>201</v>
      </c>
      <c r="AG365" s="1" t="s">
        <v>1350</v>
      </c>
      <c r="AH365" s="7">
        <v>3508508</v>
      </c>
      <c r="AI365" s="7">
        <f>Таблица2[[#This Row],[Действующая КС]]/Таблица2[[#This Row],[Площадь помещения]]</f>
        <v>32366.309963099629</v>
      </c>
      <c r="AJ365" s="43">
        <f>VLOOKUP(Таблица2[[#This Row],[Уточнённый кадастровый номер родительского объекта - здания]],Таблица1[[Кадастровый номер здания]:[УПКС]],33,0)</f>
        <v>14003.878000000001</v>
      </c>
      <c r="AK365" s="47">
        <f>ROUND(Таблица2[[#This Row],[УПКС родительского объекта]]*Таблица2[[#This Row],[Площадь помещения]],2)</f>
        <v>1518020.38</v>
      </c>
      <c r="AL365" s="14">
        <f>Таблица2[[#This Row],[Кадастровая стоимость, руб]]/Таблица2[[#This Row],[Действующая КС]]</f>
        <v>0.43266835361355876</v>
      </c>
      <c r="AM365" s="13" t="s">
        <v>3996</v>
      </c>
      <c r="AN365" s="13" t="s">
        <v>3997</v>
      </c>
      <c r="AO365" s="13" t="s">
        <v>3999</v>
      </c>
      <c r="AP365" s="12" t="s">
        <v>3985</v>
      </c>
      <c r="AQ365" s="12" t="s">
        <v>3986</v>
      </c>
      <c r="AR365" s="46" t="s">
        <v>4015</v>
      </c>
    </row>
    <row r="366" spans="1:44" x14ac:dyDescent="0.25">
      <c r="A366" s="1" t="s">
        <v>3129</v>
      </c>
      <c r="B366" s="1" t="s">
        <v>3032</v>
      </c>
      <c r="C366" s="1" t="s">
        <v>113</v>
      </c>
      <c r="D36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83:00:050302</v>
      </c>
      <c r="E36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6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66" s="1"/>
      <c r="H36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6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66" s="5" t="s">
        <v>3988</v>
      </c>
      <c r="K366" s="5" t="s">
        <v>3989</v>
      </c>
      <c r="L366" s="5" t="s">
        <v>1005</v>
      </c>
      <c r="M366" s="5">
        <v>205001000000</v>
      </c>
      <c r="N366" s="5" t="s">
        <v>2966</v>
      </c>
      <c r="O366" s="1">
        <v>107.7</v>
      </c>
      <c r="P366" s="6" t="s">
        <v>2986</v>
      </c>
      <c r="Q366" s="6" t="s">
        <v>3912</v>
      </c>
      <c r="R366" s="1" t="s">
        <v>3130</v>
      </c>
      <c r="S36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6" s="1" t="str">
        <f>IF(Таблица2[[#This Row],[Нас.пункт, микрорайон]]="Искателей","Искателей","")</f>
        <v/>
      </c>
      <c r="U36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13 Новый поселок</v>
      </c>
      <c r="V36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С.Н.Калмыкова</v>
      </c>
      <c r="W36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8Б</v>
      </c>
      <c r="X36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6" s="5" t="s">
        <v>2968</v>
      </c>
      <c r="AA366" s="5">
        <v>3</v>
      </c>
      <c r="AB366" s="1"/>
      <c r="AC36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66" s="1">
        <v>2</v>
      </c>
      <c r="AF366" s="1">
        <v>201</v>
      </c>
      <c r="AG366" s="1" t="s">
        <v>1350</v>
      </c>
      <c r="AH366" s="7">
        <v>3492191.89</v>
      </c>
      <c r="AI366" s="7">
        <f>Таблица2[[#This Row],[Действующая КС]]/Таблица2[[#This Row],[Площадь помещения]]</f>
        <v>32425.180037140206</v>
      </c>
      <c r="AJ366" s="43">
        <f>VLOOKUP(Таблица2[[#This Row],[Уточнённый кадастровый номер родительского объекта - здания]],Таблица1[[Кадастровый номер здания]:[УПКС]],33,0)</f>
        <v>14003.878000000001</v>
      </c>
      <c r="AK366" s="47">
        <f>ROUND(Таблица2[[#This Row],[УПКС родительского объекта]]*Таблица2[[#This Row],[Площадь помещения]],2)</f>
        <v>1508217.66</v>
      </c>
      <c r="AL366" s="14">
        <f>Таблица2[[#This Row],[Кадастровая стоимость, руб]]/Таблица2[[#This Row],[Действующая КС]]</f>
        <v>0.431882813862213</v>
      </c>
      <c r="AM366" s="13" t="s">
        <v>3996</v>
      </c>
      <c r="AN366" s="13" t="s">
        <v>3997</v>
      </c>
      <c r="AO366" s="13" t="s">
        <v>3999</v>
      </c>
      <c r="AP366" s="12" t="s">
        <v>3985</v>
      </c>
      <c r="AQ366" s="12" t="s">
        <v>3986</v>
      </c>
      <c r="AR366" s="46" t="s">
        <v>4015</v>
      </c>
    </row>
    <row r="367" spans="1:44" x14ac:dyDescent="0.25">
      <c r="A367" s="1" t="s">
        <v>3131</v>
      </c>
      <c r="B367" s="1" t="s">
        <v>2966</v>
      </c>
      <c r="C367" s="1" t="s">
        <v>113</v>
      </c>
      <c r="D36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83:00:050302</v>
      </c>
      <c r="E36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6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67" s="1"/>
      <c r="H36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7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67" s="5" t="s">
        <v>3988</v>
      </c>
      <c r="K367" s="5" t="s">
        <v>3989</v>
      </c>
      <c r="L367" s="5" t="s">
        <v>1005</v>
      </c>
      <c r="M367" s="5">
        <v>205001000000</v>
      </c>
      <c r="N367" s="5" t="s">
        <v>2966</v>
      </c>
      <c r="O367" s="1">
        <v>110.5</v>
      </c>
      <c r="P367" s="6" t="s">
        <v>2986</v>
      </c>
      <c r="Q367" s="6" t="s">
        <v>3912</v>
      </c>
      <c r="R367" s="1" t="s">
        <v>3132</v>
      </c>
      <c r="S36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7" s="1" t="str">
        <f>IF(Таблица2[[#This Row],[Нас.пункт, микрорайон]]="Искателей","Искателей","")</f>
        <v/>
      </c>
      <c r="U36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13 Новый поселок</v>
      </c>
      <c r="V36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С.Н.Калмыкова</v>
      </c>
      <c r="W36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8Б</v>
      </c>
      <c r="X36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7" s="5" t="s">
        <v>2968</v>
      </c>
      <c r="AA367" s="5">
        <v>4</v>
      </c>
      <c r="AB367" s="1"/>
      <c r="AC36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67" s="1">
        <v>2</v>
      </c>
      <c r="AF367" s="1">
        <v>201</v>
      </c>
      <c r="AG367" s="1" t="s">
        <v>1350</v>
      </c>
      <c r="AH367" s="7">
        <v>3557246.94</v>
      </c>
      <c r="AI367" s="7">
        <f>Таблица2[[#This Row],[Действующая КС]]/Таблица2[[#This Row],[Площадь помещения]]</f>
        <v>32192.28</v>
      </c>
      <c r="AJ367" s="43">
        <f>VLOOKUP(Таблица2[[#This Row],[Уточнённый кадастровый номер родительского объекта - здания]],Таблица1[[Кадастровый номер здания]:[УПКС]],33,0)</f>
        <v>14003.878000000001</v>
      </c>
      <c r="AK367" s="47">
        <f>ROUND(Таблица2[[#This Row],[УПКС родительского объекта]]*Таблица2[[#This Row],[Площадь помещения]],2)</f>
        <v>1547428.52</v>
      </c>
      <c r="AL367" s="14">
        <f>Таблица2[[#This Row],[Кадастровая стоимость, руб]]/Таблица2[[#This Row],[Действующая КС]]</f>
        <v>0.43500733744393916</v>
      </c>
      <c r="AM367" s="13" t="s">
        <v>3996</v>
      </c>
      <c r="AN367" s="13" t="s">
        <v>3997</v>
      </c>
      <c r="AO367" s="13" t="s">
        <v>3999</v>
      </c>
      <c r="AP367" s="12" t="s">
        <v>3985</v>
      </c>
      <c r="AQ367" s="12" t="s">
        <v>3986</v>
      </c>
      <c r="AR367" s="46" t="s">
        <v>4015</v>
      </c>
    </row>
    <row r="368" spans="1:44" x14ac:dyDescent="0.25">
      <c r="A368" s="1" t="s">
        <v>3133</v>
      </c>
      <c r="B368" s="1" t="s">
        <v>3134</v>
      </c>
      <c r="C368" s="1" t="s">
        <v>113</v>
      </c>
      <c r="D36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83:00:050302</v>
      </c>
      <c r="E36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6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68" s="1" t="s">
        <v>3126</v>
      </c>
      <c r="H36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8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68" s="5" t="s">
        <v>3988</v>
      </c>
      <c r="K368" s="5" t="s">
        <v>3989</v>
      </c>
      <c r="L368" s="5" t="s">
        <v>1005</v>
      </c>
      <c r="M368" s="5">
        <v>205001000000</v>
      </c>
      <c r="N368" s="5" t="s">
        <v>2966</v>
      </c>
      <c r="O368" s="1">
        <v>49.9</v>
      </c>
      <c r="P368" s="6">
        <v>2</v>
      </c>
      <c r="Q368" s="6" t="s">
        <v>3912</v>
      </c>
      <c r="R368" s="1" t="s">
        <v>3127</v>
      </c>
      <c r="S36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8" s="1" t="str">
        <f>IF(Таблица2[[#This Row],[Нас.пункт, микрорайон]]="Искателей","Искателей","")</f>
        <v/>
      </c>
      <c r="U36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13 Новый поселок</v>
      </c>
      <c r="V36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С.Н.Калмыкова</v>
      </c>
      <c r="W36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8Б</v>
      </c>
      <c r="X36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8" s="5" t="s">
        <v>2968</v>
      </c>
      <c r="AA368" s="5">
        <v>2</v>
      </c>
      <c r="AB368" s="1" t="s">
        <v>3135</v>
      </c>
      <c r="AC36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68" s="1">
        <v>2</v>
      </c>
      <c r="AF368" s="1">
        <v>201</v>
      </c>
      <c r="AG368" s="1" t="s">
        <v>1350</v>
      </c>
      <c r="AH368" s="7">
        <v>1613392.75</v>
      </c>
      <c r="AI368" s="7">
        <f>Таблица2[[#This Row],[Действующая КС]]/Таблица2[[#This Row],[Площадь помещения]]</f>
        <v>32332.520040080162</v>
      </c>
      <c r="AJ368" s="43">
        <f>VLOOKUP(Таблица2[[#This Row],[Уточнённый кадастровый номер родительского объекта - здания]],Таблица1[[Кадастровый номер здания]:[УПКС]],33,0)</f>
        <v>14003.878000000001</v>
      </c>
      <c r="AK368" s="47">
        <f>ROUND(Таблица2[[#This Row],[УПКС родительского объекта]]*Таблица2[[#This Row],[Площадь помещения]],2)</f>
        <v>698793.51</v>
      </c>
      <c r="AL368" s="14">
        <f>Таблица2[[#This Row],[Кадастровая стоимость, руб]]/Таблица2[[#This Row],[Действующая КС]]</f>
        <v>0.43312052195598377</v>
      </c>
      <c r="AM368" s="13" t="s">
        <v>3996</v>
      </c>
      <c r="AN368" s="13" t="s">
        <v>3997</v>
      </c>
      <c r="AO368" s="13" t="s">
        <v>3999</v>
      </c>
      <c r="AP368" s="12" t="s">
        <v>3985</v>
      </c>
      <c r="AQ368" s="12" t="s">
        <v>3986</v>
      </c>
      <c r="AR368" s="46" t="s">
        <v>4015</v>
      </c>
    </row>
    <row r="369" spans="1:44" x14ac:dyDescent="0.25">
      <c r="A369" s="1" t="s">
        <v>3136</v>
      </c>
      <c r="B369" s="1" t="s">
        <v>3134</v>
      </c>
      <c r="C369" s="1" t="s">
        <v>113</v>
      </c>
      <c r="D36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83:00:050302</v>
      </c>
      <c r="E36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6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369" s="1" t="s">
        <v>3126</v>
      </c>
      <c r="H36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69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69" s="5" t="s">
        <v>3988</v>
      </c>
      <c r="K369" s="5" t="s">
        <v>3989</v>
      </c>
      <c r="L369" s="5" t="s">
        <v>1005</v>
      </c>
      <c r="M369" s="5">
        <v>205001000000</v>
      </c>
      <c r="N369" s="5" t="s">
        <v>2966</v>
      </c>
      <c r="O369" s="1">
        <v>46.4</v>
      </c>
      <c r="P369" s="6">
        <v>1</v>
      </c>
      <c r="Q369" s="6" t="s">
        <v>3912</v>
      </c>
      <c r="R369" s="1" t="s">
        <v>3127</v>
      </c>
      <c r="S36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69" s="1" t="str">
        <f>IF(Таблица2[[#This Row],[Нас.пункт, микрорайон]]="Искателей","Искателей","")</f>
        <v/>
      </c>
      <c r="U36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13 Новый поселок</v>
      </c>
      <c r="V36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им С.Н.Калмыкова</v>
      </c>
      <c r="W36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8Б</v>
      </c>
      <c r="X36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6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69" s="5" t="s">
        <v>2968</v>
      </c>
      <c r="AA369" s="5">
        <v>2</v>
      </c>
      <c r="AB369" s="1"/>
      <c r="AC36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6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69" s="1">
        <v>2</v>
      </c>
      <c r="AF369" s="1">
        <v>201</v>
      </c>
      <c r="AG369" s="1" t="s">
        <v>1350</v>
      </c>
      <c r="AH369" s="7">
        <v>1500228.93</v>
      </c>
      <c r="AI369" s="7">
        <f>Таблица2[[#This Row],[Действующая КС]]/Таблица2[[#This Row],[Площадь помещения]]</f>
        <v>32332.520043103446</v>
      </c>
      <c r="AJ369" s="43">
        <f>VLOOKUP(Таблица2[[#This Row],[Уточнённый кадастровый номер родительского объекта - здания]],Таблица1[[Кадастровый номер здания]:[УПКС]],33,0)</f>
        <v>14003.878000000001</v>
      </c>
      <c r="AK369" s="47">
        <f>ROUND(Таблица2[[#This Row],[УПКС родительского объекта]]*Таблица2[[#This Row],[Площадь помещения]],2)</f>
        <v>649779.93999999994</v>
      </c>
      <c r="AL369" s="14">
        <f>Таблица2[[#This Row],[Кадастровая стоимость, руб]]/Таблица2[[#This Row],[Действующая КС]]</f>
        <v>0.43312052381232241</v>
      </c>
      <c r="AM369" s="13" t="s">
        <v>3996</v>
      </c>
      <c r="AN369" s="13" t="s">
        <v>3997</v>
      </c>
      <c r="AO369" s="13" t="s">
        <v>3999</v>
      </c>
      <c r="AP369" s="12" t="s">
        <v>3985</v>
      </c>
      <c r="AQ369" s="12" t="s">
        <v>3986</v>
      </c>
      <c r="AR369" s="46" t="s">
        <v>4015</v>
      </c>
    </row>
    <row r="370" spans="1:44" x14ac:dyDescent="0.25">
      <c r="A370" s="1" t="s">
        <v>3703</v>
      </c>
      <c r="B370" s="1" t="s">
        <v>2966</v>
      </c>
      <c r="C370" s="1" t="s">
        <v>1122</v>
      </c>
      <c r="D37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83:00:050402</v>
      </c>
      <c r="E37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0" s="1"/>
      <c r="H37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370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370" s="5" t="s">
        <v>3988</v>
      </c>
      <c r="K370" s="5" t="s">
        <v>3989</v>
      </c>
      <c r="L370" s="5" t="s">
        <v>1005</v>
      </c>
      <c r="M370" s="5">
        <v>205001000000</v>
      </c>
      <c r="N370" s="5" t="s">
        <v>2966</v>
      </c>
      <c r="O370" s="1">
        <v>62</v>
      </c>
      <c r="P370" s="6">
        <v>1</v>
      </c>
      <c r="Q370" s="6" t="s">
        <v>3916</v>
      </c>
      <c r="R370" s="1" t="s">
        <v>3704</v>
      </c>
      <c r="S37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0" s="1" t="str">
        <f>IF(Таблица2[[#This Row],[Нас.пункт, микрорайон]]="Искателей","Искателей","")</f>
        <v/>
      </c>
      <c r="U37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37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25</v>
      </c>
      <c r="X37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0" s="5" t="s">
        <v>2968</v>
      </c>
      <c r="AA370" s="5">
        <v>1</v>
      </c>
      <c r="AB370" s="1" t="s">
        <v>3164</v>
      </c>
      <c r="AC37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0" s="1">
        <v>2</v>
      </c>
      <c r="AF370" s="1">
        <v>202</v>
      </c>
      <c r="AG370" s="1" t="s">
        <v>1352</v>
      </c>
      <c r="AH370" s="7">
        <v>278241.65000000002</v>
      </c>
      <c r="AI370" s="7">
        <f>Таблица2[[#This Row],[Действующая КС]]/Таблица2[[#This Row],[Площадь помещения]]</f>
        <v>4487.7685483870973</v>
      </c>
      <c r="AJ370" s="43">
        <f>VLOOKUP(Таблица2[[#This Row],[Уточнённый кадастровый номер родительского объекта - здания]],Таблица1[[Кадастровый номер здания]:[УПКС]],33,0)</f>
        <v>14121.3881</v>
      </c>
      <c r="AK370" s="47">
        <f>ROUND(Таблица2[[#This Row],[УПКС родительского объекта]]*Таблица2[[#This Row],[Площадь помещения]],2)</f>
        <v>875526.06</v>
      </c>
      <c r="AL370" s="14">
        <f>Таблица2[[#This Row],[Кадастровая стоимость, руб]]/Таблица2[[#This Row],[Действующая КС]]</f>
        <v>3.1466391174721684</v>
      </c>
      <c r="AM370" s="13" t="s">
        <v>3996</v>
      </c>
      <c r="AN370" s="13" t="s">
        <v>3997</v>
      </c>
      <c r="AO370" s="13" t="s">
        <v>3999</v>
      </c>
      <c r="AP370" s="12" t="s">
        <v>3985</v>
      </c>
      <c r="AQ370" s="12" t="s">
        <v>3986</v>
      </c>
      <c r="AR370" s="46" t="s">
        <v>4015</v>
      </c>
    </row>
    <row r="371" spans="1:44" x14ac:dyDescent="0.25">
      <c r="A371" s="1" t="s">
        <v>3705</v>
      </c>
      <c r="B371" s="1" t="s">
        <v>2999</v>
      </c>
      <c r="C371" s="1" t="s">
        <v>1112</v>
      </c>
      <c r="D37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83:00:050402</v>
      </c>
      <c r="E37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1" s="1"/>
      <c r="H37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371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371" s="5" t="s">
        <v>3988</v>
      </c>
      <c r="K371" s="5" t="s">
        <v>3989</v>
      </c>
      <c r="L371" s="5" t="s">
        <v>1005</v>
      </c>
      <c r="M371" s="5">
        <v>205001000000</v>
      </c>
      <c r="N371" s="5" t="s">
        <v>2966</v>
      </c>
      <c r="O371" s="1">
        <v>46</v>
      </c>
      <c r="P371" s="6">
        <v>1</v>
      </c>
      <c r="Q371" s="6" t="s">
        <v>3916</v>
      </c>
      <c r="R371" s="1" t="s">
        <v>3706</v>
      </c>
      <c r="S37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1" s="1" t="str">
        <f>IF(Таблица2[[#This Row],[Нас.пункт, микрорайон]]="Искателей","Искателей","")</f>
        <v/>
      </c>
      <c r="U37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37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</v>
      </c>
      <c r="X37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1" s="5" t="s">
        <v>2968</v>
      </c>
      <c r="AA371" s="5">
        <v>1</v>
      </c>
      <c r="AB371" s="1" t="s">
        <v>3164</v>
      </c>
      <c r="AC37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1" s="1">
        <v>2</v>
      </c>
      <c r="AF371" s="1">
        <v>202</v>
      </c>
      <c r="AG371" s="1" t="s">
        <v>1352</v>
      </c>
      <c r="AH371" s="7">
        <v>1877833.16</v>
      </c>
      <c r="AI371" s="7">
        <f>Таблица2[[#This Row],[Действующая КС]]/Таблица2[[#This Row],[Площадь помещения]]</f>
        <v>40822.46</v>
      </c>
      <c r="AJ371" s="43">
        <f>VLOOKUP(Таблица2[[#This Row],[Уточнённый кадастровый номер родительского объекта - здания]],Таблица1[[Кадастровый номер здания]:[УПКС]],33,0)</f>
        <v>14704.128000000001</v>
      </c>
      <c r="AK371" s="47">
        <f>ROUND(Таблица2[[#This Row],[УПКС родительского объекта]]*Таблица2[[#This Row],[Площадь помещения]],2)</f>
        <v>676389.89</v>
      </c>
      <c r="AL371" s="14">
        <f>Таблица2[[#This Row],[Кадастровая стоимость, руб]]/Таблица2[[#This Row],[Действующая КС]]</f>
        <v>0.36019701026048556</v>
      </c>
      <c r="AM371" s="13" t="s">
        <v>3996</v>
      </c>
      <c r="AN371" s="13" t="s">
        <v>3997</v>
      </c>
      <c r="AO371" s="13" t="s">
        <v>3999</v>
      </c>
      <c r="AP371" s="12" t="s">
        <v>3985</v>
      </c>
      <c r="AQ371" s="12" t="s">
        <v>3986</v>
      </c>
      <c r="AR371" s="46" t="s">
        <v>4015</v>
      </c>
    </row>
    <row r="372" spans="1:44" x14ac:dyDescent="0.25">
      <c r="A372" s="1" t="s">
        <v>3707</v>
      </c>
      <c r="B372" s="1" t="s">
        <v>2966</v>
      </c>
      <c r="C372" s="1" t="s">
        <v>881</v>
      </c>
      <c r="D37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83:00:050402</v>
      </c>
      <c r="E37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2" s="1"/>
      <c r="H37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72" s="5">
        <f>VLOOKUP(Таблица2[[#This Row],[Уточнённый кадастровый номер родительского объекта - здания]],Таблица1[[Кадастровый номер здания]:[№ корп]],14,0)</f>
        <v>1964</v>
      </c>
      <c r="J372" s="5" t="s">
        <v>3988</v>
      </c>
      <c r="K372" s="5" t="s">
        <v>3989</v>
      </c>
      <c r="L372" s="5" t="s">
        <v>1005</v>
      </c>
      <c r="M372" s="5">
        <v>205001000000</v>
      </c>
      <c r="N372" s="5" t="s">
        <v>2966</v>
      </c>
      <c r="O372" s="1">
        <v>95.8</v>
      </c>
      <c r="P372" s="6">
        <v>1</v>
      </c>
      <c r="Q372" s="6" t="s">
        <v>3916</v>
      </c>
      <c r="R372" s="1" t="s">
        <v>3708</v>
      </c>
      <c r="S37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2" s="1" t="str">
        <f>IF(Таблица2[[#This Row],[Нас.пункт, микрорайон]]="Искателей","Искателей","")</f>
        <v/>
      </c>
      <c r="U37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37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27</v>
      </c>
      <c r="X37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2" s="5" t="s">
        <v>2968</v>
      </c>
      <c r="AA372" s="5">
        <v>1</v>
      </c>
      <c r="AB372" s="1" t="s">
        <v>3164</v>
      </c>
      <c r="AC37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2" s="1">
        <v>2</v>
      </c>
      <c r="AF372" s="1">
        <v>202</v>
      </c>
      <c r="AG372" s="1" t="s">
        <v>1352</v>
      </c>
      <c r="AH372" s="7">
        <v>690280.07</v>
      </c>
      <c r="AI372" s="7">
        <f>Таблица2[[#This Row],[Действующая КС]]/Таблица2[[#This Row],[Площадь помещения]]</f>
        <v>7205.428705636743</v>
      </c>
      <c r="AJ372" s="43">
        <f>VLOOKUP(Таблица2[[#This Row],[Уточнённый кадастровый номер родительского объекта - здания]],Таблица1[[Кадастровый номер здания]:[УПКС]],33,0)</f>
        <v>13314.558499999999</v>
      </c>
      <c r="AK372" s="47">
        <f>ROUND(Таблица2[[#This Row],[УПКС родительского объекта]]*Таблица2[[#This Row],[Площадь помещения]],2)</f>
        <v>1275534.7</v>
      </c>
      <c r="AL372" s="14">
        <f>Таблица2[[#This Row],[Кадастровая стоимость, руб]]/Таблица2[[#This Row],[Действующая КС]]</f>
        <v>1.8478509744602651</v>
      </c>
      <c r="AM372" s="13" t="s">
        <v>3996</v>
      </c>
      <c r="AN372" s="13" t="s">
        <v>3997</v>
      </c>
      <c r="AO372" s="13" t="s">
        <v>3999</v>
      </c>
      <c r="AP372" s="12" t="s">
        <v>3985</v>
      </c>
      <c r="AQ372" s="12" t="s">
        <v>3986</v>
      </c>
      <c r="AR372" s="46" t="s">
        <v>4015</v>
      </c>
    </row>
    <row r="373" spans="1:44" x14ac:dyDescent="0.25">
      <c r="A373" s="1" t="s">
        <v>3709</v>
      </c>
      <c r="B373" s="1" t="s">
        <v>2966</v>
      </c>
      <c r="C373" s="1" t="s">
        <v>151</v>
      </c>
      <c r="D37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7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3" s="1"/>
      <c r="H37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73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73" s="5" t="s">
        <v>3988</v>
      </c>
      <c r="K373" s="5" t="s">
        <v>3989</v>
      </c>
      <c r="L373" s="5" t="s">
        <v>1005</v>
      </c>
      <c r="M373" s="5">
        <v>205001000000</v>
      </c>
      <c r="N373" s="5" t="s">
        <v>2966</v>
      </c>
      <c r="O373" s="1">
        <v>88.4</v>
      </c>
      <c r="P373" s="6">
        <v>1</v>
      </c>
      <c r="Q373" s="6" t="s">
        <v>3913</v>
      </c>
      <c r="R373" s="1" t="s">
        <v>3710</v>
      </c>
      <c r="S37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3" s="1" t="str">
        <f>IF(Таблица2[[#This Row],[Нас.пункт, микрорайон]]="Искателей","Искателей","")</f>
        <v/>
      </c>
      <c r="U37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37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</v>
      </c>
      <c r="X37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3" s="5" t="s">
        <v>2968</v>
      </c>
      <c r="AA373" s="5">
        <v>1</v>
      </c>
      <c r="AB373" s="1" t="s">
        <v>3164</v>
      </c>
      <c r="AC37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3" s="1">
        <v>2</v>
      </c>
      <c r="AF373" s="1">
        <v>202</v>
      </c>
      <c r="AG373" s="1" t="s">
        <v>1352</v>
      </c>
      <c r="AH373" s="7">
        <v>4371980.24</v>
      </c>
      <c r="AI373" s="7">
        <f>Таблица2[[#This Row],[Действующая КС]]/Таблица2[[#This Row],[Площадь помещения]]</f>
        <v>49456.790045248868</v>
      </c>
      <c r="AJ373" s="43">
        <f>VLOOKUP(Таблица2[[#This Row],[Уточнённый кадастровый номер родительского объекта - здания]],Таблица1[[Кадастровый номер здания]:[УПКС]],33,0)</f>
        <v>30340.6934</v>
      </c>
      <c r="AK373" s="47">
        <f>ROUND(Таблица2[[#This Row],[УПКС родительского объекта]]*Таблица2[[#This Row],[Площадь помещения]],2)</f>
        <v>2682117.2999999998</v>
      </c>
      <c r="AL373" s="14">
        <f>Таблица2[[#This Row],[Кадастровая стоимость, руб]]/Таблица2[[#This Row],[Действующая КС]]</f>
        <v>0.61347882487227334</v>
      </c>
      <c r="AM373" s="13" t="s">
        <v>3996</v>
      </c>
      <c r="AN373" s="13" t="s">
        <v>3997</v>
      </c>
      <c r="AO373" s="13" t="s">
        <v>3999</v>
      </c>
      <c r="AP373" s="12" t="s">
        <v>3985</v>
      </c>
      <c r="AQ373" s="12" t="s">
        <v>3986</v>
      </c>
      <c r="AR373" s="46" t="s">
        <v>4015</v>
      </c>
    </row>
    <row r="374" spans="1:44" x14ac:dyDescent="0.25">
      <c r="A374" s="1" t="s">
        <v>3711</v>
      </c>
      <c r="B374" s="1" t="s">
        <v>2966</v>
      </c>
      <c r="C374" s="1" t="s">
        <v>770</v>
      </c>
      <c r="D37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7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4" s="1"/>
      <c r="H37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74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374" s="5" t="s">
        <v>3988</v>
      </c>
      <c r="K374" s="5" t="s">
        <v>3989</v>
      </c>
      <c r="L374" s="5" t="s">
        <v>1005</v>
      </c>
      <c r="M374" s="5">
        <v>205001000000</v>
      </c>
      <c r="N374" s="5" t="s">
        <v>2966</v>
      </c>
      <c r="O374" s="1">
        <v>75</v>
      </c>
      <c r="P374" s="6">
        <v>1</v>
      </c>
      <c r="Q374" s="6" t="s">
        <v>3913</v>
      </c>
      <c r="R374" s="1" t="s">
        <v>3712</v>
      </c>
      <c r="S37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4" s="1" t="str">
        <f>IF(Таблица2[[#This Row],[Нас.пункт, микрорайон]]="Искателей","Искателей","")</f>
        <v/>
      </c>
      <c r="U37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37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</v>
      </c>
      <c r="X37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4" s="5" t="s">
        <v>2968</v>
      </c>
      <c r="AA374" s="5">
        <v>1</v>
      </c>
      <c r="AB374" s="1" t="s">
        <v>3164</v>
      </c>
      <c r="AC37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4" s="1">
        <v>2</v>
      </c>
      <c r="AF374" s="1">
        <v>202</v>
      </c>
      <c r="AG374" s="1" t="s">
        <v>1352</v>
      </c>
      <c r="AH374" s="7">
        <v>820036.44</v>
      </c>
      <c r="AI374" s="7">
        <f>Таблица2[[#This Row],[Действующая КС]]/Таблица2[[#This Row],[Площадь помещения]]</f>
        <v>10933.8192</v>
      </c>
      <c r="AJ374" s="43">
        <f>VLOOKUP(Таблица2[[#This Row],[Уточнённый кадастровый номер родительского объекта - здания]],Таблица1[[Кадастровый номер здания]:[УПКС]],33,0)</f>
        <v>31013.8976</v>
      </c>
      <c r="AK374" s="47">
        <f>ROUND(Таблица2[[#This Row],[УПКС родительского объекта]]*Таблица2[[#This Row],[Площадь помещения]],2)</f>
        <v>2326042.3199999998</v>
      </c>
      <c r="AL374" s="14">
        <f>Таблица2[[#This Row],[Кадастровая стоимость, руб]]/Таблица2[[#This Row],[Действующая КС]]</f>
        <v>2.8365109238316286</v>
      </c>
      <c r="AM374" s="13" t="s">
        <v>3996</v>
      </c>
      <c r="AN374" s="13" t="s">
        <v>3997</v>
      </c>
      <c r="AO374" s="13" t="s">
        <v>3999</v>
      </c>
      <c r="AP374" s="12" t="s">
        <v>3985</v>
      </c>
      <c r="AQ374" s="12" t="s">
        <v>3986</v>
      </c>
      <c r="AR374" s="46" t="s">
        <v>4015</v>
      </c>
    </row>
    <row r="375" spans="1:44" x14ac:dyDescent="0.25">
      <c r="A375" s="1" t="s">
        <v>3713</v>
      </c>
      <c r="B375" s="1" t="s">
        <v>2966</v>
      </c>
      <c r="C375" s="1" t="s">
        <v>882</v>
      </c>
      <c r="D37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7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5" s="1"/>
      <c r="H37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75" s="5">
        <f>VLOOKUP(Таблица2[[#This Row],[Уточнённый кадастровый номер родительского объекта - здания]],Таблица1[[Кадастровый номер здания]:[№ корп]],14,0)</f>
        <v>2004</v>
      </c>
      <c r="J375" s="5" t="s">
        <v>3988</v>
      </c>
      <c r="K375" s="5" t="s">
        <v>3989</v>
      </c>
      <c r="L375" s="5" t="s">
        <v>1005</v>
      </c>
      <c r="M375" s="5">
        <v>205001000000</v>
      </c>
      <c r="N375" s="5" t="s">
        <v>2966</v>
      </c>
      <c r="O375" s="1">
        <v>96</v>
      </c>
      <c r="P375" s="6">
        <v>1</v>
      </c>
      <c r="Q375" s="6" t="s">
        <v>3913</v>
      </c>
      <c r="R375" s="1" t="s">
        <v>3714</v>
      </c>
      <c r="S37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5" s="1" t="str">
        <f>IF(Таблица2[[#This Row],[Нас.пункт, микрорайон]]="Искателей","Искателей","")</f>
        <v/>
      </c>
      <c r="U37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37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37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5" s="5" t="s">
        <v>2968</v>
      </c>
      <c r="AA375" s="5">
        <v>1</v>
      </c>
      <c r="AB375" s="1" t="s">
        <v>3164</v>
      </c>
      <c r="AC37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5" s="1">
        <v>2</v>
      </c>
      <c r="AF375" s="1">
        <v>202</v>
      </c>
      <c r="AG375" s="1" t="s">
        <v>1352</v>
      </c>
      <c r="AH375" s="7">
        <v>1844589.75</v>
      </c>
      <c r="AI375" s="7">
        <f>Таблица2[[#This Row],[Действующая КС]]/Таблица2[[#This Row],[Площадь помещения]]</f>
        <v>19214.4765625</v>
      </c>
      <c r="AJ375" s="43">
        <f>VLOOKUP(Таблица2[[#This Row],[Уточнённый кадастровый номер родительского объекта - здания]],Таблица1[[Кадастровый номер здания]:[УПКС]],33,0)</f>
        <v>34520.2255</v>
      </c>
      <c r="AK375" s="47">
        <f>ROUND(Таблица2[[#This Row],[УПКС родительского объекта]]*Таблица2[[#This Row],[Площадь помещения]],2)</f>
        <v>3313941.65</v>
      </c>
      <c r="AL375" s="14">
        <f>Таблица2[[#This Row],[Кадастровая стоимость, руб]]/Таблица2[[#This Row],[Действующая КС]]</f>
        <v>1.7965738181077933</v>
      </c>
      <c r="AM375" s="13" t="s">
        <v>3996</v>
      </c>
      <c r="AN375" s="13" t="s">
        <v>3997</v>
      </c>
      <c r="AO375" s="13" t="s">
        <v>3999</v>
      </c>
      <c r="AP375" s="12" t="s">
        <v>3985</v>
      </c>
      <c r="AQ375" s="12" t="s">
        <v>3986</v>
      </c>
      <c r="AR375" s="46" t="s">
        <v>4015</v>
      </c>
    </row>
    <row r="376" spans="1:44" x14ac:dyDescent="0.25">
      <c r="A376" s="1" t="s">
        <v>3715</v>
      </c>
      <c r="B376" s="1" t="s">
        <v>2966</v>
      </c>
      <c r="C376" s="1" t="s">
        <v>998</v>
      </c>
      <c r="D37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7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6" s="1"/>
      <c r="H37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76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76" s="5" t="s">
        <v>3988</v>
      </c>
      <c r="K376" s="5" t="s">
        <v>3989</v>
      </c>
      <c r="L376" s="5" t="s">
        <v>1005</v>
      </c>
      <c r="M376" s="5">
        <v>205001000000</v>
      </c>
      <c r="N376" s="5" t="s">
        <v>2966</v>
      </c>
      <c r="O376" s="1">
        <v>136.5</v>
      </c>
      <c r="P376" s="6">
        <v>1</v>
      </c>
      <c r="Q376" s="6" t="s">
        <v>3913</v>
      </c>
      <c r="R376" s="1" t="s">
        <v>3716</v>
      </c>
      <c r="S37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6" s="1" t="str">
        <f>IF(Таблица2[[#This Row],[Нас.пункт, микрорайон]]="Искателей","Искателей","")</f>
        <v/>
      </c>
      <c r="U37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37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</v>
      </c>
      <c r="X37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6" s="5" t="s">
        <v>2968</v>
      </c>
      <c r="AA376" s="5">
        <v>1</v>
      </c>
      <c r="AB376" s="1" t="s">
        <v>3164</v>
      </c>
      <c r="AC37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6" s="1">
        <v>2</v>
      </c>
      <c r="AF376" s="1">
        <v>202</v>
      </c>
      <c r="AG376" s="1" t="s">
        <v>1352</v>
      </c>
      <c r="AH376" s="7">
        <v>1557584.46</v>
      </c>
      <c r="AI376" s="7">
        <f>Таблица2[[#This Row],[Действующая КС]]/Таблица2[[#This Row],[Площадь помещения]]</f>
        <v>11410.875164835164</v>
      </c>
      <c r="AJ376" s="43">
        <f>VLOOKUP(Таблица2[[#This Row],[Уточнённый кадастровый номер родительского объекта - здания]],Таблица1[[Кадастровый номер здания]:[УПКС]],33,0)</f>
        <v>24925.6083</v>
      </c>
      <c r="AK376" s="47">
        <f>ROUND(Таблица2[[#This Row],[УПКС родительского объекта]]*Таблица2[[#This Row],[Площадь помещения]],2)</f>
        <v>3402345.53</v>
      </c>
      <c r="AL376" s="14">
        <f>Таблица2[[#This Row],[Кадастровая стоимость, руб]]/Таблица2[[#This Row],[Действующая КС]]</f>
        <v>2.1843730580106069</v>
      </c>
      <c r="AM376" s="13" t="s">
        <v>3996</v>
      </c>
      <c r="AN376" s="13" t="s">
        <v>3997</v>
      </c>
      <c r="AO376" s="13" t="s">
        <v>3999</v>
      </c>
      <c r="AP376" s="12" t="s">
        <v>3985</v>
      </c>
      <c r="AQ376" s="12" t="s">
        <v>3986</v>
      </c>
      <c r="AR376" s="46" t="s">
        <v>4015</v>
      </c>
    </row>
    <row r="377" spans="1:44" x14ac:dyDescent="0.25">
      <c r="A377" s="1" t="s">
        <v>3137</v>
      </c>
      <c r="B377" s="1" t="s">
        <v>2966</v>
      </c>
      <c r="C377" s="1" t="s">
        <v>67</v>
      </c>
      <c r="D37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7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7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7" s="1"/>
      <c r="H37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77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77" s="5" t="s">
        <v>3988</v>
      </c>
      <c r="K377" s="5" t="s">
        <v>3989</v>
      </c>
      <c r="L377" s="5" t="s">
        <v>1005</v>
      </c>
      <c r="M377" s="5">
        <v>205001000000</v>
      </c>
      <c r="N377" s="5" t="s">
        <v>2966</v>
      </c>
      <c r="O377" s="1">
        <v>29.5</v>
      </c>
      <c r="P377" s="6">
        <v>1</v>
      </c>
      <c r="Q377" s="6" t="s">
        <v>3913</v>
      </c>
      <c r="R377" s="1" t="s">
        <v>3138</v>
      </c>
      <c r="S37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7" s="1" t="str">
        <f>IF(Таблица2[[#This Row],[Нас.пункт, микрорайон]]="Искателей","Искателей","")</f>
        <v/>
      </c>
      <c r="U37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37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37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7" s="5" t="s">
        <v>2968</v>
      </c>
      <c r="AA377" s="5">
        <v>1</v>
      </c>
      <c r="AB377" s="1"/>
      <c r="AC37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77" s="1">
        <v>2</v>
      </c>
      <c r="AF377" s="1">
        <v>201</v>
      </c>
      <c r="AG377" s="1" t="s">
        <v>1350</v>
      </c>
      <c r="AH377" s="7">
        <v>340398.95</v>
      </c>
      <c r="AI377" s="7">
        <f>Таблица2[[#This Row],[Действующая КС]]/Таблица2[[#This Row],[Площадь помещения]]</f>
        <v>11538.947457627119</v>
      </c>
      <c r="AJ377" s="43">
        <f>VLOOKUP(Таблица2[[#This Row],[Уточнённый кадастровый номер родительского объекта - здания]],Таблица1[[Кадастровый номер здания]:[УПКС]],33,0)</f>
        <v>33371.4755</v>
      </c>
      <c r="AK377" s="47">
        <f>ROUND(Таблица2[[#This Row],[УПКС родительского объекта]]*Таблица2[[#This Row],[Площадь помещения]],2)</f>
        <v>984458.53</v>
      </c>
      <c r="AL377" s="14">
        <f>Таблица2[[#This Row],[Кадастровая стоимость, руб]]/Таблица2[[#This Row],[Действующая КС]]</f>
        <v>2.8920727575687293</v>
      </c>
      <c r="AM377" s="13" t="s">
        <v>3996</v>
      </c>
      <c r="AN377" s="13" t="s">
        <v>3997</v>
      </c>
      <c r="AO377" s="13" t="s">
        <v>3999</v>
      </c>
      <c r="AP377" s="12" t="s">
        <v>3985</v>
      </c>
      <c r="AQ377" s="12" t="s">
        <v>3986</v>
      </c>
      <c r="AR377" s="46" t="s">
        <v>4015</v>
      </c>
    </row>
    <row r="378" spans="1:44" x14ac:dyDescent="0.25">
      <c r="A378" s="1" t="s">
        <v>3139</v>
      </c>
      <c r="B378" s="1" t="s">
        <v>2966</v>
      </c>
      <c r="C378" s="1" t="s">
        <v>67</v>
      </c>
      <c r="D37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7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7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8" s="1"/>
      <c r="H37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78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78" s="5" t="s">
        <v>3988</v>
      </c>
      <c r="K378" s="5" t="s">
        <v>3989</v>
      </c>
      <c r="L378" s="5" t="s">
        <v>1005</v>
      </c>
      <c r="M378" s="5">
        <v>205001000000</v>
      </c>
      <c r="N378" s="5" t="s">
        <v>2966</v>
      </c>
      <c r="O378" s="1">
        <v>29.4</v>
      </c>
      <c r="P378" s="6">
        <v>1</v>
      </c>
      <c r="Q378" s="6" t="s">
        <v>3913</v>
      </c>
      <c r="R378" s="1" t="s">
        <v>3140</v>
      </c>
      <c r="S37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8" s="1" t="str">
        <f>IF(Таблица2[[#This Row],[Нас.пункт, микрорайон]]="Искателей","Искателей","")</f>
        <v/>
      </c>
      <c r="U37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37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37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8" s="5" t="s">
        <v>2968</v>
      </c>
      <c r="AA378" s="5">
        <v>2</v>
      </c>
      <c r="AB378" s="1"/>
      <c r="AC37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78" s="1">
        <v>2</v>
      </c>
      <c r="AF378" s="1">
        <v>201</v>
      </c>
      <c r="AG378" s="1" t="s">
        <v>1350</v>
      </c>
      <c r="AH378" s="7">
        <v>339245.05</v>
      </c>
      <c r="AI378" s="7">
        <f>Таблица2[[#This Row],[Действующая КС]]/Таблица2[[#This Row],[Площадь помещения]]</f>
        <v>11538.947278911564</v>
      </c>
      <c r="AJ378" s="43">
        <f>VLOOKUP(Таблица2[[#This Row],[Уточнённый кадастровый номер родительского объекта - здания]],Таблица1[[Кадастровый номер здания]:[УПКС]],33,0)</f>
        <v>33371.4755</v>
      </c>
      <c r="AK378" s="47">
        <f>ROUND(Таблица2[[#This Row],[УПКС родительского объекта]]*Таблица2[[#This Row],[Площадь помещения]],2)</f>
        <v>981121.38</v>
      </c>
      <c r="AL378" s="14">
        <f>Таблица2[[#This Row],[Кадастровая стоимость, руб]]/Таблица2[[#This Row],[Действующая КС]]</f>
        <v>2.8920727951667975</v>
      </c>
      <c r="AM378" s="13" t="s">
        <v>3996</v>
      </c>
      <c r="AN378" s="13" t="s">
        <v>3997</v>
      </c>
      <c r="AO378" s="13" t="s">
        <v>3999</v>
      </c>
      <c r="AP378" s="12" t="s">
        <v>3985</v>
      </c>
      <c r="AQ378" s="12" t="s">
        <v>3986</v>
      </c>
      <c r="AR378" s="46" t="s">
        <v>4015</v>
      </c>
    </row>
    <row r="379" spans="1:44" x14ac:dyDescent="0.25">
      <c r="A379" s="1" t="s">
        <v>3717</v>
      </c>
      <c r="B379" s="1" t="s">
        <v>2966</v>
      </c>
      <c r="C379" s="1" t="s">
        <v>939</v>
      </c>
      <c r="D37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7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7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79" s="1"/>
      <c r="H37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79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79" s="5" t="s">
        <v>3988</v>
      </c>
      <c r="K379" s="5" t="s">
        <v>3989</v>
      </c>
      <c r="L379" s="5" t="s">
        <v>1005</v>
      </c>
      <c r="M379" s="5">
        <v>205001000000</v>
      </c>
      <c r="N379" s="5" t="s">
        <v>2966</v>
      </c>
      <c r="O379" s="1">
        <v>54.8</v>
      </c>
      <c r="P379" s="6">
        <v>1</v>
      </c>
      <c r="Q379" s="6" t="s">
        <v>3916</v>
      </c>
      <c r="R379" s="1" t="s">
        <v>3718</v>
      </c>
      <c r="S37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79" s="1" t="str">
        <f>IF(Таблица2[[#This Row],[Нас.пункт, микрорайон]]="Искателей","Искателей","")</f>
        <v/>
      </c>
      <c r="U37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7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37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72</v>
      </c>
      <c r="X37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7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79" s="5" t="s">
        <v>2968</v>
      </c>
      <c r="AA379" s="5">
        <v>1</v>
      </c>
      <c r="AB379" s="1"/>
      <c r="AC37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7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79" s="1">
        <v>2</v>
      </c>
      <c r="AF379" s="1">
        <v>201</v>
      </c>
      <c r="AG379" s="1" t="s">
        <v>1350</v>
      </c>
      <c r="AH379" s="7">
        <v>625191.03</v>
      </c>
      <c r="AI379" s="7">
        <f>Таблица2[[#This Row],[Действующая КС]]/Таблица2[[#This Row],[Площадь помещения]]</f>
        <v>11408.595437956206</v>
      </c>
      <c r="AJ379" s="43">
        <f>VLOOKUP(Таблица2[[#This Row],[Уточнённый кадастровый номер родительского объекта - здания]],Таблица1[[Кадастровый номер здания]:[УПКС]],33,0)</f>
        <v>27658.352500000001</v>
      </c>
      <c r="AK379" s="47">
        <f>ROUND(Таблица2[[#This Row],[УПКС родительского объекта]]*Таблица2[[#This Row],[Площадь помещения]],2)</f>
        <v>1515677.72</v>
      </c>
      <c r="AL379" s="14">
        <f>Таблица2[[#This Row],[Кадастровая стоимость, руб]]/Таблица2[[#This Row],[Действующая КС]]</f>
        <v>2.4243433563018328</v>
      </c>
      <c r="AM379" s="13" t="s">
        <v>3996</v>
      </c>
      <c r="AN379" s="13" t="s">
        <v>3997</v>
      </c>
      <c r="AO379" s="13" t="s">
        <v>3999</v>
      </c>
      <c r="AP379" s="12" t="s">
        <v>3985</v>
      </c>
      <c r="AQ379" s="12" t="s">
        <v>3986</v>
      </c>
      <c r="AR379" s="46" t="s">
        <v>4015</v>
      </c>
    </row>
    <row r="380" spans="1:44" x14ac:dyDescent="0.25">
      <c r="A380" s="1" t="s">
        <v>3719</v>
      </c>
      <c r="B380" s="1" t="s">
        <v>2966</v>
      </c>
      <c r="C380" s="1" t="s">
        <v>939</v>
      </c>
      <c r="D38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0" s="1"/>
      <c r="H38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80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80" s="5" t="s">
        <v>3988</v>
      </c>
      <c r="K380" s="5" t="s">
        <v>3989</v>
      </c>
      <c r="L380" s="5" t="s">
        <v>1005</v>
      </c>
      <c r="M380" s="5">
        <v>205001000000</v>
      </c>
      <c r="N380" s="5" t="s">
        <v>2966</v>
      </c>
      <c r="O380" s="1">
        <v>57.2</v>
      </c>
      <c r="P380" s="6">
        <v>1</v>
      </c>
      <c r="Q380" s="6" t="s">
        <v>3916</v>
      </c>
      <c r="R380" s="1" t="s">
        <v>3720</v>
      </c>
      <c r="S38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0" s="1" t="str">
        <f>IF(Таблица2[[#This Row],[Нас.пункт, микрорайон]]="Искателей","Искателей","")</f>
        <v/>
      </c>
      <c r="U38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38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72</v>
      </c>
      <c r="X38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0" s="5" t="s">
        <v>2968</v>
      </c>
      <c r="AA380" s="5">
        <v>2</v>
      </c>
      <c r="AB380" s="1"/>
      <c r="AC38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0" s="1">
        <v>2</v>
      </c>
      <c r="AF380" s="1">
        <v>201</v>
      </c>
      <c r="AG380" s="1" t="s">
        <v>1350</v>
      </c>
      <c r="AH380" s="7">
        <v>652571.66</v>
      </c>
      <c r="AI380" s="7">
        <f>Таблица2[[#This Row],[Действующая КС]]/Таблица2[[#This Row],[Площадь помещения]]</f>
        <v>11408.595454545455</v>
      </c>
      <c r="AJ380" s="43">
        <f>VLOOKUP(Таблица2[[#This Row],[Уточнённый кадастровый номер родительского объекта - здания]],Таблица1[[Кадастровый номер здания]:[УПКС]],33,0)</f>
        <v>27658.352500000001</v>
      </c>
      <c r="AK380" s="47">
        <f>ROUND(Таблица2[[#This Row],[УПКС родительского объекта]]*Таблица2[[#This Row],[Площадь помещения]],2)</f>
        <v>1582057.76</v>
      </c>
      <c r="AL380" s="14">
        <f>Таблица2[[#This Row],[Кадастровая стоимость, руб]]/Таблица2[[#This Row],[Действующая КС]]</f>
        <v>2.4243433433808632</v>
      </c>
      <c r="AM380" s="13" t="s">
        <v>3996</v>
      </c>
      <c r="AN380" s="13" t="s">
        <v>3997</v>
      </c>
      <c r="AO380" s="13" t="s">
        <v>3999</v>
      </c>
      <c r="AP380" s="12" t="s">
        <v>3985</v>
      </c>
      <c r="AQ380" s="12" t="s">
        <v>3986</v>
      </c>
      <c r="AR380" s="46" t="s">
        <v>4015</v>
      </c>
    </row>
    <row r="381" spans="1:44" x14ac:dyDescent="0.25">
      <c r="A381" s="1" t="s">
        <v>3721</v>
      </c>
      <c r="B381" s="1" t="s">
        <v>2966</v>
      </c>
      <c r="C381" s="1" t="s">
        <v>930</v>
      </c>
      <c r="D38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1" s="1"/>
      <c r="H38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Деревянные</v>
      </c>
      <c r="I381" s="5">
        <f>VLOOKUP(Таблица2[[#This Row],[Уточнённый кадастровый номер родительского объекта - здания]],Таблица1[[Кадастровый номер здания]:[№ корп]],14,0)</f>
        <v>1992</v>
      </c>
      <c r="J381" s="5" t="s">
        <v>3988</v>
      </c>
      <c r="K381" s="5" t="s">
        <v>3989</v>
      </c>
      <c r="L381" s="5" t="s">
        <v>1005</v>
      </c>
      <c r="M381" s="5">
        <v>205001000000</v>
      </c>
      <c r="N381" s="5" t="s">
        <v>2966</v>
      </c>
      <c r="O381" s="1">
        <v>108.4</v>
      </c>
      <c r="P381" s="6">
        <v>1</v>
      </c>
      <c r="Q381" s="6" t="s">
        <v>3914</v>
      </c>
      <c r="R381" s="1" t="s">
        <v>3722</v>
      </c>
      <c r="S38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1" s="1" t="str">
        <f>IF(Таблица2[[#This Row],[Нас.пункт, микрорайон]]="Искателей","Искателей","")</f>
        <v/>
      </c>
      <c r="U38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Полевой</v>
      </c>
      <c r="W38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38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1" s="5" t="s">
        <v>2968</v>
      </c>
      <c r="AA381" s="5">
        <v>1</v>
      </c>
      <c r="AB381" s="1" t="s">
        <v>3164</v>
      </c>
      <c r="AC38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1" s="1">
        <v>2</v>
      </c>
      <c r="AF381" s="1">
        <v>202</v>
      </c>
      <c r="AG381" s="1" t="s">
        <v>1352</v>
      </c>
      <c r="AH381" s="7">
        <v>705387.47</v>
      </c>
      <c r="AI381" s="7">
        <f>Таблица2[[#This Row],[Действующая КС]]/Таблица2[[#This Row],[Площадь помещения]]</f>
        <v>6507.2644833948334</v>
      </c>
      <c r="AJ381" s="43">
        <f>VLOOKUP(Таблица2[[#This Row],[Уточнённый кадастровый номер родительского объекта - здания]],Таблица1[[Кадастровый номер здания]:[УПКС]],33,0)</f>
        <v>28412.667399999998</v>
      </c>
      <c r="AK381" s="47">
        <f>ROUND(Таблица2[[#This Row],[УПКС родительского объекта]]*Таблица2[[#This Row],[Площадь помещения]],2)</f>
        <v>3079933.15</v>
      </c>
      <c r="AL381" s="14">
        <f>Таблица2[[#This Row],[Кадастровая стоимость, руб]]/Таблица2[[#This Row],[Действующая КС]]</f>
        <v>4.3662997728043003</v>
      </c>
      <c r="AM381" s="13" t="s">
        <v>3996</v>
      </c>
      <c r="AN381" s="13" t="s">
        <v>3997</v>
      </c>
      <c r="AO381" s="13" t="s">
        <v>3999</v>
      </c>
      <c r="AP381" s="12" t="s">
        <v>3985</v>
      </c>
      <c r="AQ381" s="12" t="s">
        <v>3986</v>
      </c>
      <c r="AR381" s="46" t="s">
        <v>4015</v>
      </c>
    </row>
    <row r="382" spans="1:44" x14ac:dyDescent="0.25">
      <c r="A382" s="1" t="s">
        <v>3723</v>
      </c>
      <c r="B382" s="1" t="s">
        <v>2966</v>
      </c>
      <c r="C382" s="1" t="s">
        <v>170</v>
      </c>
      <c r="D38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2" s="1"/>
      <c r="H38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82" s="5">
        <f>VLOOKUP(Таблица2[[#This Row],[Уточнённый кадастровый номер родительского объекта - здания]],Таблица1[[Кадастровый номер здания]:[№ корп]],14,0)</f>
        <v>1992</v>
      </c>
      <c r="J382" s="5" t="s">
        <v>3988</v>
      </c>
      <c r="K382" s="5" t="s">
        <v>3989</v>
      </c>
      <c r="L382" s="5" t="s">
        <v>1005</v>
      </c>
      <c r="M382" s="5">
        <v>205001000000</v>
      </c>
      <c r="N382" s="5" t="s">
        <v>2966</v>
      </c>
      <c r="O382" s="1">
        <v>101.8</v>
      </c>
      <c r="P382" s="6">
        <v>1</v>
      </c>
      <c r="Q382" s="6" t="s">
        <v>3914</v>
      </c>
      <c r="R382" s="1" t="s">
        <v>3724</v>
      </c>
      <c r="S38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2" s="1" t="str">
        <f>IF(Таблица2[[#This Row],[Нас.пункт, микрорайон]]="Искателей","Искателей","")</f>
        <v/>
      </c>
      <c r="U38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Полевой</v>
      </c>
      <c r="W38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38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2" s="5" t="s">
        <v>2968</v>
      </c>
      <c r="AA382" s="5">
        <v>1</v>
      </c>
      <c r="AB382" s="1" t="s">
        <v>3164</v>
      </c>
      <c r="AC38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2" s="1">
        <v>2</v>
      </c>
      <c r="AF382" s="1">
        <v>202</v>
      </c>
      <c r="AG382" s="1" t="s">
        <v>1352</v>
      </c>
      <c r="AH382" s="7">
        <v>3203701.99</v>
      </c>
      <c r="AI382" s="7">
        <f>Таблица2[[#This Row],[Действующая КС]]/Таблица2[[#This Row],[Площадь помещения]]</f>
        <v>31470.550000000003</v>
      </c>
      <c r="AJ382" s="43">
        <f>VLOOKUP(Таблица2[[#This Row],[Уточнённый кадастровый номер родительского объекта - здания]],Таблица1[[Кадастровый номер здания]:[УПКС]],33,0)</f>
        <v>29177.9395</v>
      </c>
      <c r="AK382" s="47">
        <f>ROUND(Таблица2[[#This Row],[УПКС родительского объекта]]*Таблица2[[#This Row],[Площадь помещения]],2)</f>
        <v>2970314.24</v>
      </c>
      <c r="AL382" s="14">
        <f>Таблица2[[#This Row],[Кадастровая стоимость, руб]]/Таблица2[[#This Row],[Действующая КС]]</f>
        <v>0.92715060554056095</v>
      </c>
      <c r="AM382" s="13" t="s">
        <v>3996</v>
      </c>
      <c r="AN382" s="13" t="s">
        <v>3997</v>
      </c>
      <c r="AO382" s="13" t="s">
        <v>3999</v>
      </c>
      <c r="AP382" s="12" t="s">
        <v>3985</v>
      </c>
      <c r="AQ382" s="12" t="s">
        <v>3986</v>
      </c>
      <c r="AR382" s="46" t="s">
        <v>4015</v>
      </c>
    </row>
    <row r="383" spans="1:44" x14ac:dyDescent="0.25">
      <c r="A383" s="1" t="s">
        <v>3141</v>
      </c>
      <c r="B383" s="1" t="s">
        <v>2966</v>
      </c>
      <c r="C383" s="1" t="s">
        <v>101</v>
      </c>
      <c r="D38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8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3" s="1"/>
      <c r="H38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83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83" s="5" t="s">
        <v>3988</v>
      </c>
      <c r="K383" s="5" t="s">
        <v>3989</v>
      </c>
      <c r="L383" s="5" t="s">
        <v>1005</v>
      </c>
      <c r="M383" s="5">
        <v>205001000000</v>
      </c>
      <c r="N383" s="5" t="s">
        <v>2966</v>
      </c>
      <c r="O383" s="1">
        <v>48.7</v>
      </c>
      <c r="P383" s="6">
        <v>1</v>
      </c>
      <c r="Q383" s="6" t="s">
        <v>3914</v>
      </c>
      <c r="R383" s="1" t="s">
        <v>3142</v>
      </c>
      <c r="S38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3" s="1" t="str">
        <f>IF(Таблица2[[#This Row],[Нас.пункт, микрорайон]]="Искателей","Искателей","")</f>
        <v/>
      </c>
      <c r="U38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Полевой</v>
      </c>
      <c r="W38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</v>
      </c>
      <c r="X38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3" s="5" t="s">
        <v>2968</v>
      </c>
      <c r="AA383" s="5">
        <v>2</v>
      </c>
      <c r="AB383" s="1"/>
      <c r="AC38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3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83" s="1">
        <v>2</v>
      </c>
      <c r="AF383" s="1">
        <v>201</v>
      </c>
      <c r="AG383" s="1" t="s">
        <v>1350</v>
      </c>
      <c r="AH383" s="7">
        <v>555709.62</v>
      </c>
      <c r="AI383" s="7">
        <f>Таблица2[[#This Row],[Действующая КС]]/Таблица2[[#This Row],[Площадь помещения]]</f>
        <v>11410.875154004107</v>
      </c>
      <c r="AJ383" s="43">
        <f>VLOOKUP(Таблица2[[#This Row],[Уточнённый кадастровый номер родительского объекта - здания]],Таблица1[[Кадастровый номер здания]:[УПКС]],33,0)</f>
        <v>24978.2032</v>
      </c>
      <c r="AK383" s="47">
        <f>ROUND(Таблица2[[#This Row],[УПКС родительского объекта]]*Таблица2[[#This Row],[Площадь помещения]],2)</f>
        <v>1216438.5</v>
      </c>
      <c r="AL383" s="14">
        <f>Таблица2[[#This Row],[Кадастровая стоимость, руб]]/Таблица2[[#This Row],[Действующая КС]]</f>
        <v>2.1889822601955315</v>
      </c>
      <c r="AM383" s="13" t="s">
        <v>3996</v>
      </c>
      <c r="AN383" s="13" t="s">
        <v>3997</v>
      </c>
      <c r="AO383" s="13" t="s">
        <v>3999</v>
      </c>
      <c r="AP383" s="12" t="s">
        <v>3985</v>
      </c>
      <c r="AQ383" s="12" t="s">
        <v>3986</v>
      </c>
      <c r="AR383" s="46" t="s">
        <v>4015</v>
      </c>
    </row>
    <row r="384" spans="1:44" x14ac:dyDescent="0.25">
      <c r="A384" s="1" t="s">
        <v>3725</v>
      </c>
      <c r="B384" s="1" t="s">
        <v>2966</v>
      </c>
      <c r="C384" s="1" t="s">
        <v>162</v>
      </c>
      <c r="D38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4" s="1"/>
      <c r="H38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84" s="5">
        <f>VLOOKUP(Таблица2[[#This Row],[Уточнённый кадастровый номер родительского объекта - здания]],Таблица1[[Кадастровый номер здания]:[№ корп]],14,0)</f>
        <v>1997</v>
      </c>
      <c r="J384" s="5" t="s">
        <v>3988</v>
      </c>
      <c r="K384" s="5" t="s">
        <v>3989</v>
      </c>
      <c r="L384" s="5" t="s">
        <v>1005</v>
      </c>
      <c r="M384" s="5">
        <v>205001000000</v>
      </c>
      <c r="N384" s="5" t="s">
        <v>2966</v>
      </c>
      <c r="O384" s="1">
        <v>96.5</v>
      </c>
      <c r="P384" s="6">
        <v>1</v>
      </c>
      <c r="Q384" s="6" t="s">
        <v>3914</v>
      </c>
      <c r="R384" s="1" t="s">
        <v>3726</v>
      </c>
      <c r="S38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4" s="1" t="str">
        <f>IF(Таблица2[[#This Row],[Нас.пункт, микрорайон]]="Искателей","Искателей","")</f>
        <v/>
      </c>
      <c r="U38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Полевой</v>
      </c>
      <c r="W38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38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4" s="5" t="s">
        <v>2968</v>
      </c>
      <c r="AA384" s="5">
        <v>1</v>
      </c>
      <c r="AB384" s="1" t="s">
        <v>3164</v>
      </c>
      <c r="AC38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4" s="1">
        <v>2</v>
      </c>
      <c r="AF384" s="1">
        <v>202</v>
      </c>
      <c r="AG384" s="1" t="s">
        <v>1352</v>
      </c>
      <c r="AH384" s="7">
        <v>3082260.18</v>
      </c>
      <c r="AI384" s="7">
        <f>Таблица2[[#This Row],[Действующая КС]]/Таблица2[[#This Row],[Площадь помещения]]</f>
        <v>31940.52</v>
      </c>
      <c r="AJ384" s="43">
        <f>VLOOKUP(Таблица2[[#This Row],[Уточнённый кадастровый номер родительского объекта - здания]],Таблица1[[Кадастровый номер здания]:[УПКС]],33,0)</f>
        <v>32300.174800000001</v>
      </c>
      <c r="AK384" s="47">
        <f>ROUND(Таблица2[[#This Row],[УПКС родительского объекта]]*Таблица2[[#This Row],[Площадь помещения]],2)</f>
        <v>3116966.87</v>
      </c>
      <c r="AL384" s="14">
        <f>Таблица2[[#This Row],[Кадастровая стоимость, руб]]/Таблица2[[#This Row],[Действующая КС]]</f>
        <v>1.0112601428734675</v>
      </c>
      <c r="AM384" s="13" t="s">
        <v>3996</v>
      </c>
      <c r="AN384" s="13" t="s">
        <v>3997</v>
      </c>
      <c r="AO384" s="13" t="s">
        <v>3999</v>
      </c>
      <c r="AP384" s="12" t="s">
        <v>3985</v>
      </c>
      <c r="AQ384" s="12" t="s">
        <v>3986</v>
      </c>
      <c r="AR384" s="46" t="s">
        <v>4015</v>
      </c>
    </row>
    <row r="385" spans="1:44" x14ac:dyDescent="0.25">
      <c r="A385" s="1" t="s">
        <v>3727</v>
      </c>
      <c r="B385" s="1" t="s">
        <v>2966</v>
      </c>
      <c r="C385" s="1" t="s">
        <v>144</v>
      </c>
      <c r="D38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5" s="1"/>
      <c r="H38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85" s="5">
        <f>VLOOKUP(Таблица2[[#This Row],[Уточнённый кадастровый номер родительского объекта - здания]],Таблица1[[Кадастровый номер здания]:[№ корп]],14,0)</f>
        <v>1998</v>
      </c>
      <c r="J385" s="5" t="s">
        <v>3988</v>
      </c>
      <c r="K385" s="5" t="s">
        <v>3989</v>
      </c>
      <c r="L385" s="5" t="s">
        <v>1005</v>
      </c>
      <c r="M385" s="5">
        <v>205001000000</v>
      </c>
      <c r="N385" s="5" t="s">
        <v>2966</v>
      </c>
      <c r="O385" s="1">
        <v>77.400000000000006</v>
      </c>
      <c r="P385" s="6" t="s">
        <v>2986</v>
      </c>
      <c r="Q385" s="6" t="s">
        <v>3966</v>
      </c>
      <c r="R385" s="1" t="s">
        <v>3728</v>
      </c>
      <c r="S38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5" s="1" t="str">
        <f>IF(Таблица2[[#This Row],[Нас.пункт, микрорайон]]="Искателей","Искателей","")</f>
        <v/>
      </c>
      <c r="U38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Рождественский</v>
      </c>
      <c r="W38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</v>
      </c>
      <c r="X38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5" s="5" t="s">
        <v>2968</v>
      </c>
      <c r="AA385" s="5">
        <v>1</v>
      </c>
      <c r="AB385" s="1" t="s">
        <v>3164</v>
      </c>
      <c r="AC38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5" s="1">
        <v>2</v>
      </c>
      <c r="AF385" s="1">
        <v>202</v>
      </c>
      <c r="AG385" s="1" t="s">
        <v>1352</v>
      </c>
      <c r="AH385" s="7">
        <v>2624805.83</v>
      </c>
      <c r="AI385" s="7">
        <f>Таблица2[[#This Row],[Действующая КС]]/Таблица2[[#This Row],[Площадь помещения]]</f>
        <v>33912.220025839793</v>
      </c>
      <c r="AJ385" s="43">
        <f>VLOOKUP(Таблица2[[#This Row],[Уточнённый кадастровый номер родительского объекта - здания]],Таблица1[[Кадастровый номер здания]:[УПКС]],33,0)</f>
        <v>34998.630799999999</v>
      </c>
      <c r="AK385" s="47">
        <f>ROUND(Таблица2[[#This Row],[УПКС родительского объекта]]*Таблица2[[#This Row],[Площадь помещения]],2)</f>
        <v>2708894.02</v>
      </c>
      <c r="AL385" s="14">
        <f>Таблица2[[#This Row],[Кадастровая стоимость, руб]]/Таблица2[[#This Row],[Действующая КС]]</f>
        <v>1.0320359658756169</v>
      </c>
      <c r="AM385" s="13" t="s">
        <v>3996</v>
      </c>
      <c r="AN385" s="13" t="s">
        <v>3997</v>
      </c>
      <c r="AO385" s="13" t="s">
        <v>3999</v>
      </c>
      <c r="AP385" s="12" t="s">
        <v>3985</v>
      </c>
      <c r="AQ385" s="12" t="s">
        <v>3986</v>
      </c>
      <c r="AR385" s="46" t="s">
        <v>4015</v>
      </c>
    </row>
    <row r="386" spans="1:44" x14ac:dyDescent="0.25">
      <c r="A386" s="1" t="s">
        <v>3729</v>
      </c>
      <c r="B386" s="1" t="s">
        <v>2966</v>
      </c>
      <c r="C386" s="1" t="s">
        <v>172</v>
      </c>
      <c r="D38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6" s="1"/>
      <c r="H38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86" s="5">
        <f>VLOOKUP(Таблица2[[#This Row],[Уточнённый кадастровый номер родительского объекта - здания]],Таблица1[[Кадастровый номер здания]:[№ корп]],14,0)</f>
        <v>1998</v>
      </c>
      <c r="J386" s="5" t="s">
        <v>3988</v>
      </c>
      <c r="K386" s="5" t="s">
        <v>3989</v>
      </c>
      <c r="L386" s="5" t="s">
        <v>1005</v>
      </c>
      <c r="M386" s="5">
        <v>205001000000</v>
      </c>
      <c r="N386" s="5" t="s">
        <v>2966</v>
      </c>
      <c r="O386" s="1">
        <v>101.9</v>
      </c>
      <c r="P386" s="6" t="s">
        <v>3013</v>
      </c>
      <c r="Q386" s="6" t="s">
        <v>3966</v>
      </c>
      <c r="R386" s="1" t="s">
        <v>3730</v>
      </c>
      <c r="S38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6" s="1" t="str">
        <f>IF(Таблица2[[#This Row],[Нас.пункт, микрорайон]]="Искателей","Искателей","")</f>
        <v/>
      </c>
      <c r="U38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Рождественский</v>
      </c>
      <c r="W38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8</v>
      </c>
      <c r="X38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6" s="5" t="s">
        <v>2968</v>
      </c>
      <c r="AA386" s="5">
        <v>1</v>
      </c>
      <c r="AB386" s="1" t="s">
        <v>3164</v>
      </c>
      <c r="AC38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6" s="1">
        <v>2</v>
      </c>
      <c r="AF386" s="1">
        <v>202</v>
      </c>
      <c r="AG386" s="1" t="s">
        <v>1352</v>
      </c>
      <c r="AH386" s="7">
        <v>3205972.71</v>
      </c>
      <c r="AI386" s="7">
        <f>Таблица2[[#This Row],[Действующая КС]]/Таблица2[[#This Row],[Площадь помещения]]</f>
        <v>31461.950049067713</v>
      </c>
      <c r="AJ386" s="43">
        <f>VLOOKUP(Таблица2[[#This Row],[Уточнённый кадастровый номер родительского объекта - здания]],Таблица1[[Кадастровый номер здания]:[УПКС]],33,0)</f>
        <v>31975.679100000001</v>
      </c>
      <c r="AK386" s="47">
        <f>ROUND(Таблица2[[#This Row],[УПКС родительского объекта]]*Таблица2[[#This Row],[Площадь помещения]],2)</f>
        <v>3258321.7</v>
      </c>
      <c r="AL386" s="14">
        <f>Таблица2[[#This Row],[Кадастровая стоимость, руб]]/Таблица2[[#This Row],[Действующая КС]]</f>
        <v>1.01632858253494</v>
      </c>
      <c r="AM386" s="13" t="s">
        <v>3996</v>
      </c>
      <c r="AN386" s="13" t="s">
        <v>3997</v>
      </c>
      <c r="AO386" s="13" t="s">
        <v>3999</v>
      </c>
      <c r="AP386" s="12" t="s">
        <v>3985</v>
      </c>
      <c r="AQ386" s="12" t="s">
        <v>3986</v>
      </c>
      <c r="AR386" s="46" t="s">
        <v>4015</v>
      </c>
    </row>
    <row r="387" spans="1:44" x14ac:dyDescent="0.25">
      <c r="A387" s="1" t="s">
        <v>3731</v>
      </c>
      <c r="B387" s="1" t="s">
        <v>2966</v>
      </c>
      <c r="C387" s="1" t="s">
        <v>205</v>
      </c>
      <c r="D38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7" s="1"/>
      <c r="H38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87" s="5">
        <f>VLOOKUP(Таблица2[[#This Row],[Уточнённый кадастровый номер родительского объекта - здания]],Таблица1[[Кадастровый номер здания]:[№ корп]],14,0)</f>
        <v>1999</v>
      </c>
      <c r="J387" s="5" t="s">
        <v>3988</v>
      </c>
      <c r="K387" s="5" t="s">
        <v>3989</v>
      </c>
      <c r="L387" s="5" t="s">
        <v>1005</v>
      </c>
      <c r="M387" s="5">
        <v>205001000000</v>
      </c>
      <c r="N387" s="5" t="s">
        <v>2966</v>
      </c>
      <c r="O387" s="1">
        <v>121.1</v>
      </c>
      <c r="P387" s="6" t="s">
        <v>3296</v>
      </c>
      <c r="Q387" s="6" t="s">
        <v>3966</v>
      </c>
      <c r="R387" s="1" t="s">
        <v>3732</v>
      </c>
      <c r="S38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7" s="1" t="str">
        <f>IF(Таблица2[[#This Row],[Нас.пункт, микрорайон]]="Искателей","Искателей","")</f>
        <v/>
      </c>
      <c r="U38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Рождественский</v>
      </c>
      <c r="W38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</v>
      </c>
      <c r="X38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7" s="5" t="s">
        <v>2968</v>
      </c>
      <c r="AA387" s="5">
        <v>1</v>
      </c>
      <c r="AB387" s="1" t="s">
        <v>3164</v>
      </c>
      <c r="AC38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7" s="1">
        <v>2</v>
      </c>
      <c r="AF387" s="1">
        <v>202</v>
      </c>
      <c r="AG387" s="1" t="s">
        <v>1352</v>
      </c>
      <c r="AH387" s="7">
        <v>6537924.4699999997</v>
      </c>
      <c r="AI387" s="7">
        <f>Таблица2[[#This Row],[Действующая КС]]/Таблица2[[#This Row],[Площадь помещения]]</f>
        <v>53987.815606936419</v>
      </c>
      <c r="AJ387" s="43">
        <f>VLOOKUP(Таблица2[[#This Row],[Уточнённый кадастровый номер родительского объекта - здания]],Таблица1[[Кадастровый номер здания]:[УПКС]],33,0)</f>
        <v>29873.272099999998</v>
      </c>
      <c r="AK387" s="47">
        <f>ROUND(Таблица2[[#This Row],[УПКС родительского объекта]]*Таблица2[[#This Row],[Площадь помещения]],2)</f>
        <v>3617653.25</v>
      </c>
      <c r="AL387" s="14">
        <f>Таблица2[[#This Row],[Кадастровая стоимость, руб]]/Таблица2[[#This Row],[Действующая КС]]</f>
        <v>0.553333594874032</v>
      </c>
      <c r="AM387" s="13" t="s">
        <v>3996</v>
      </c>
      <c r="AN387" s="13" t="s">
        <v>3997</v>
      </c>
      <c r="AO387" s="13" t="s">
        <v>3999</v>
      </c>
      <c r="AP387" s="12" t="s">
        <v>3985</v>
      </c>
      <c r="AQ387" s="12" t="s">
        <v>3986</v>
      </c>
      <c r="AR387" s="46" t="s">
        <v>4015</v>
      </c>
    </row>
    <row r="388" spans="1:44" x14ac:dyDescent="0.25">
      <c r="A388" s="1" t="s">
        <v>3733</v>
      </c>
      <c r="B388" s="1" t="s">
        <v>2966</v>
      </c>
      <c r="C388" s="1" t="s">
        <v>839</v>
      </c>
      <c r="D38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8" s="1"/>
      <c r="H38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88" s="5">
        <f>VLOOKUP(Таблица2[[#This Row],[Уточнённый кадастровый номер родительского объекта - здания]],Таблица1[[Кадастровый номер здания]:[№ корп]],14,0)</f>
        <v>1997</v>
      </c>
      <c r="J388" s="5" t="s">
        <v>3988</v>
      </c>
      <c r="K388" s="5" t="s">
        <v>3989</v>
      </c>
      <c r="L388" s="5" t="s">
        <v>1005</v>
      </c>
      <c r="M388" s="5">
        <v>205001000000</v>
      </c>
      <c r="N388" s="5" t="s">
        <v>2966</v>
      </c>
      <c r="O388" s="1">
        <v>87</v>
      </c>
      <c r="P388" s="6">
        <v>1</v>
      </c>
      <c r="Q388" s="6" t="s">
        <v>3966</v>
      </c>
      <c r="R388" s="1" t="s">
        <v>3734</v>
      </c>
      <c r="S38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8" s="1" t="str">
        <f>IF(Таблица2[[#This Row],[Нас.пункт, микрорайон]]="Искателей","Искателей","")</f>
        <v/>
      </c>
      <c r="U38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Рождественский</v>
      </c>
      <c r="W38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38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8" s="5" t="s">
        <v>2968</v>
      </c>
      <c r="AA388" s="5">
        <v>1</v>
      </c>
      <c r="AB388" s="1" t="s">
        <v>3164</v>
      </c>
      <c r="AC38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8" s="1">
        <v>2</v>
      </c>
      <c r="AF388" s="1">
        <v>202</v>
      </c>
      <c r="AG388" s="1" t="s">
        <v>1352</v>
      </c>
      <c r="AH388" s="7">
        <v>1321169.81</v>
      </c>
      <c r="AI388" s="7">
        <f>Таблица2[[#This Row],[Действующая КС]]/Таблица2[[#This Row],[Площадь помещения]]</f>
        <v>15185.859885057473</v>
      </c>
      <c r="AJ388" s="43">
        <f>VLOOKUP(Таблица2[[#This Row],[Уточнённый кадастровый номер родительского объекта - здания]],Таблица1[[Кадастровый номер здания]:[УПКС]],33,0)</f>
        <v>33471.534099999997</v>
      </c>
      <c r="AK388" s="47">
        <f>ROUND(Таблица2[[#This Row],[УПКС родительского объекта]]*Таблица2[[#This Row],[Площадь помещения]],2)</f>
        <v>2912023.47</v>
      </c>
      <c r="AL388" s="14">
        <f>Таблица2[[#This Row],[Кадастровая стоимость, руб]]/Таблица2[[#This Row],[Действующая КС]]</f>
        <v>2.2041250473321066</v>
      </c>
      <c r="AM388" s="13" t="s">
        <v>3996</v>
      </c>
      <c r="AN388" s="13" t="s">
        <v>3997</v>
      </c>
      <c r="AO388" s="13" t="s">
        <v>3999</v>
      </c>
      <c r="AP388" s="12" t="s">
        <v>3985</v>
      </c>
      <c r="AQ388" s="12" t="s">
        <v>3986</v>
      </c>
      <c r="AR388" s="46" t="s">
        <v>4015</v>
      </c>
    </row>
    <row r="389" spans="1:44" x14ac:dyDescent="0.25">
      <c r="A389" s="1" t="s">
        <v>3735</v>
      </c>
      <c r="B389" s="1" t="s">
        <v>2966</v>
      </c>
      <c r="C389" s="1" t="s">
        <v>190</v>
      </c>
      <c r="D38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8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8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89" s="1"/>
      <c r="H38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89" s="5">
        <f>VLOOKUP(Таблица2[[#This Row],[Уточнённый кадастровый номер родительского объекта - здания]],Таблица1[[Кадастровый номер здания]:[№ корп]],14,0)</f>
        <v>1998</v>
      </c>
      <c r="J389" s="5" t="s">
        <v>3988</v>
      </c>
      <c r="K389" s="5" t="s">
        <v>3989</v>
      </c>
      <c r="L389" s="5" t="s">
        <v>1005</v>
      </c>
      <c r="M389" s="5">
        <v>205001000000</v>
      </c>
      <c r="N389" s="5" t="s">
        <v>2966</v>
      </c>
      <c r="O389" s="1">
        <v>113.4</v>
      </c>
      <c r="P389" s="6">
        <v>1</v>
      </c>
      <c r="Q389" s="6" t="s">
        <v>3966</v>
      </c>
      <c r="R389" s="1" t="s">
        <v>3736</v>
      </c>
      <c r="S38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89" s="1" t="str">
        <f>IF(Таблица2[[#This Row],[Нас.пункт, микрорайон]]="Искателей","Искателей","")</f>
        <v/>
      </c>
      <c r="U38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8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Рождественский</v>
      </c>
      <c r="W38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38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8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89" s="5" t="s">
        <v>2968</v>
      </c>
      <c r="AA389" s="5">
        <v>1</v>
      </c>
      <c r="AB389" s="1" t="s">
        <v>3164</v>
      </c>
      <c r="AC38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8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89" s="1">
        <v>2</v>
      </c>
      <c r="AF389" s="1">
        <v>202</v>
      </c>
      <c r="AG389" s="1" t="s">
        <v>1352</v>
      </c>
      <c r="AH389" s="7">
        <v>6034758.0300000003</v>
      </c>
      <c r="AI389" s="7">
        <f>Таблица2[[#This Row],[Действующая КС]]/Таблица2[[#This Row],[Площадь помещения]]</f>
        <v>53216.561111111114</v>
      </c>
      <c r="AJ389" s="43">
        <f>VLOOKUP(Таблица2[[#This Row],[Уточнённый кадастровый номер родительского объекта - здания]],Таблица1[[Кадастровый номер здания]:[УПКС]],33,0)</f>
        <v>30516.4908</v>
      </c>
      <c r="AK389" s="47">
        <f>ROUND(Таблица2[[#This Row],[УПКС родительского объекта]]*Таблица2[[#This Row],[Площадь помещения]],2)</f>
        <v>3460570.06</v>
      </c>
      <c r="AL389" s="14">
        <f>Таблица2[[#This Row],[Кадастровая стоимость, руб]]/Таблица2[[#This Row],[Действующая КС]]</f>
        <v>0.57343973740070564</v>
      </c>
      <c r="AM389" s="13" t="s">
        <v>3996</v>
      </c>
      <c r="AN389" s="13" t="s">
        <v>3997</v>
      </c>
      <c r="AO389" s="13" t="s">
        <v>3999</v>
      </c>
      <c r="AP389" s="12" t="s">
        <v>3985</v>
      </c>
      <c r="AQ389" s="12" t="s">
        <v>3986</v>
      </c>
      <c r="AR389" s="46" t="s">
        <v>4015</v>
      </c>
    </row>
    <row r="390" spans="1:44" x14ac:dyDescent="0.25">
      <c r="A390" s="1" t="s">
        <v>3737</v>
      </c>
      <c r="B390" s="1" t="s">
        <v>2966</v>
      </c>
      <c r="C390" s="1" t="s">
        <v>809</v>
      </c>
      <c r="D39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9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0" s="1"/>
      <c r="H39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90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90" s="5" t="s">
        <v>3988</v>
      </c>
      <c r="K390" s="5" t="s">
        <v>3989</v>
      </c>
      <c r="L390" s="5" t="s">
        <v>1005</v>
      </c>
      <c r="M390" s="5">
        <v>205001000000</v>
      </c>
      <c r="N390" s="5" t="s">
        <v>2966</v>
      </c>
      <c r="O390" s="1">
        <v>80.099999999999994</v>
      </c>
      <c r="P390" s="6">
        <v>1</v>
      </c>
      <c r="Q390" s="6" t="s">
        <v>3966</v>
      </c>
      <c r="R390" s="1" t="s">
        <v>3738</v>
      </c>
      <c r="S39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0" s="1" t="str">
        <f>IF(Таблица2[[#This Row],[Нас.пункт, микрорайон]]="Искателей","Искателей","")</f>
        <v/>
      </c>
      <c r="U39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Рождественский</v>
      </c>
      <c r="W39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39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0" s="5" t="s">
        <v>2968</v>
      </c>
      <c r="AA390" s="5">
        <v>1</v>
      </c>
      <c r="AB390" s="1" t="s">
        <v>3164</v>
      </c>
      <c r="AC39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0" s="1">
        <v>2</v>
      </c>
      <c r="AF390" s="1">
        <v>202</v>
      </c>
      <c r="AG390" s="1" t="s">
        <v>1352</v>
      </c>
      <c r="AH390" s="7">
        <v>924454.41</v>
      </c>
      <c r="AI390" s="7">
        <f>Таблица2[[#This Row],[Действующая КС]]/Таблица2[[#This Row],[Площадь помещения]]</f>
        <v>11541.253558052436</v>
      </c>
      <c r="AJ390" s="43">
        <f>VLOOKUP(Таблица2[[#This Row],[Уточнённый кадастровый номер родительского объекта - здания]],Таблица1[[Кадастровый номер здания]:[УПКС]],33,0)</f>
        <v>31250.147199999999</v>
      </c>
      <c r="AK390" s="47">
        <f>ROUND(Таблица2[[#This Row],[УПКС родительского объекта]]*Таблица2[[#This Row],[Площадь помещения]],2)</f>
        <v>2503136.79</v>
      </c>
      <c r="AL390" s="14">
        <f>Таблица2[[#This Row],[Кадастровая стоимость, руб]]/Таблица2[[#This Row],[Действующая КС]]</f>
        <v>2.7076908962984989</v>
      </c>
      <c r="AM390" s="13" t="s">
        <v>3996</v>
      </c>
      <c r="AN390" s="13" t="s">
        <v>3997</v>
      </c>
      <c r="AO390" s="13" t="s">
        <v>3999</v>
      </c>
      <c r="AP390" s="12" t="s">
        <v>3985</v>
      </c>
      <c r="AQ390" s="12" t="s">
        <v>3986</v>
      </c>
      <c r="AR390" s="46" t="s">
        <v>4015</v>
      </c>
    </row>
    <row r="391" spans="1:44" x14ac:dyDescent="0.25">
      <c r="A391" s="1" t="s">
        <v>3739</v>
      </c>
      <c r="B391" s="1" t="s">
        <v>2966</v>
      </c>
      <c r="C391" s="1" t="s">
        <v>302</v>
      </c>
      <c r="D39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9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1" s="1"/>
      <c r="H39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91" s="5">
        <f>VLOOKUP(Таблица2[[#This Row],[Уточнённый кадастровый номер родительского объекта - здания]],Таблица1[[Кадастровый номер здания]:[№ корп]],14,0)</f>
        <v>1991</v>
      </c>
      <c r="J391" s="5" t="s">
        <v>3988</v>
      </c>
      <c r="K391" s="5" t="s">
        <v>3989</v>
      </c>
      <c r="L391" s="5" t="s">
        <v>1005</v>
      </c>
      <c r="M391" s="5">
        <v>205001000000</v>
      </c>
      <c r="N391" s="5" t="s">
        <v>2966</v>
      </c>
      <c r="O391" s="1">
        <v>170.8</v>
      </c>
      <c r="P391" s="6" t="s">
        <v>3013</v>
      </c>
      <c r="Q391" s="6" t="s">
        <v>3967</v>
      </c>
      <c r="R391" s="1" t="s">
        <v>3740</v>
      </c>
      <c r="S39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1" s="1" t="str">
        <f>IF(Таблица2[[#This Row],[Нас.пункт, микрорайон]]="Искателей","Искателей","")</f>
        <v/>
      </c>
      <c r="U39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Дорожный</v>
      </c>
      <c r="W39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/>
      </c>
      <c r="X39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1" s="5" t="s">
        <v>2968</v>
      </c>
      <c r="AA391" s="5">
        <v>1</v>
      </c>
      <c r="AB391" s="1" t="s">
        <v>3164</v>
      </c>
      <c r="AC39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1" s="1">
        <v>2</v>
      </c>
      <c r="AF391" s="1">
        <v>202</v>
      </c>
      <c r="AG391" s="1" t="s">
        <v>1352</v>
      </c>
      <c r="AH391" s="7">
        <v>7042161.8600000003</v>
      </c>
      <c r="AI391" s="7">
        <f>Таблица2[[#This Row],[Действующая КС]]/Таблица2[[#This Row],[Площадь помещения]]</f>
        <v>41230.455854800937</v>
      </c>
      <c r="AJ391" s="43">
        <f>VLOOKUP(Таблица2[[#This Row],[Уточнённый кадастровый номер родительского объекта - здания]],Таблица1[[Кадастровый номер здания]:[УПКС]],33,0)</f>
        <v>21524.4702</v>
      </c>
      <c r="AK391" s="47">
        <f>ROUND(Таблица2[[#This Row],[УПКС родительского объекта]]*Таблица2[[#This Row],[Площадь помещения]],2)</f>
        <v>3676379.51</v>
      </c>
      <c r="AL391" s="14">
        <f>Таблица2[[#This Row],[Кадастровая стоимость, руб]]/Таблица2[[#This Row],[Действующая КС]]</f>
        <v>0.52205268539510674</v>
      </c>
      <c r="AM391" s="13" t="s">
        <v>3996</v>
      </c>
      <c r="AN391" s="13" t="s">
        <v>3997</v>
      </c>
      <c r="AO391" s="13" t="s">
        <v>3999</v>
      </c>
      <c r="AP391" s="12" t="s">
        <v>3985</v>
      </c>
      <c r="AQ391" s="12" t="s">
        <v>3986</v>
      </c>
      <c r="AR391" s="46" t="s">
        <v>4015</v>
      </c>
    </row>
    <row r="392" spans="1:44" x14ac:dyDescent="0.25">
      <c r="A392" s="1" t="s">
        <v>3741</v>
      </c>
      <c r="B392" s="1" t="s">
        <v>2966</v>
      </c>
      <c r="C392" s="1" t="s">
        <v>1153</v>
      </c>
      <c r="D39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9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2" s="1"/>
      <c r="H39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392" s="5">
        <f>VLOOKUP(Таблица2[[#This Row],[Уточнённый кадастровый номер родительского объекта - здания]],Таблица1[[Кадастровый номер здания]:[№ корп]],14,0)</f>
        <v>2006</v>
      </c>
      <c r="J392" s="5" t="s">
        <v>3988</v>
      </c>
      <c r="K392" s="5" t="s">
        <v>3989</v>
      </c>
      <c r="L392" s="5" t="s">
        <v>1005</v>
      </c>
      <c r="M392" s="5">
        <v>205001000000</v>
      </c>
      <c r="N392" s="5" t="s">
        <v>2966</v>
      </c>
      <c r="O392" s="1">
        <v>135.4</v>
      </c>
      <c r="P392" s="6" t="s">
        <v>3013</v>
      </c>
      <c r="Q392" s="6" t="s">
        <v>3967</v>
      </c>
      <c r="R392" s="1" t="s">
        <v>3742</v>
      </c>
      <c r="S39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2" s="1" t="str">
        <f>IF(Таблица2[[#This Row],[Нас.пункт, микрорайон]]="Искателей","Искателей","")</f>
        <v/>
      </c>
      <c r="U39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Дорожный</v>
      </c>
      <c r="W39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39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2" s="5" t="s">
        <v>2968</v>
      </c>
      <c r="AA392" s="5">
        <v>1</v>
      </c>
      <c r="AB392" s="1" t="s">
        <v>3164</v>
      </c>
      <c r="AC39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2" s="1">
        <v>2</v>
      </c>
      <c r="AF392" s="1">
        <v>202</v>
      </c>
      <c r="AG392" s="1" t="s">
        <v>1352</v>
      </c>
      <c r="AH392" s="7">
        <v>2567155.1800000002</v>
      </c>
      <c r="AI392" s="7">
        <f>Таблица2[[#This Row],[Действующая КС]]/Таблица2[[#This Row],[Площадь помещения]]</f>
        <v>18959.787149187592</v>
      </c>
      <c r="AJ392" s="43">
        <f>VLOOKUP(Таблица2[[#This Row],[Уточнённый кадастровый номер родительского объекта - здания]],Таблица1[[Кадастровый номер здания]:[УПКС]],33,0)</f>
        <v>29625.156599999998</v>
      </c>
      <c r="AK392" s="47">
        <f>ROUND(Таблица2[[#This Row],[УПКС родительского объекта]]*Таблица2[[#This Row],[Площадь помещения]],2)</f>
        <v>4011246.2</v>
      </c>
      <c r="AL392" s="14">
        <f>Таблица2[[#This Row],[Кадастровая стоимость, руб]]/Таблица2[[#This Row],[Действующая КС]]</f>
        <v>1.5625257994727066</v>
      </c>
      <c r="AM392" s="13" t="s">
        <v>3996</v>
      </c>
      <c r="AN392" s="13" t="s">
        <v>3997</v>
      </c>
      <c r="AO392" s="13" t="s">
        <v>3999</v>
      </c>
      <c r="AP392" s="12" t="s">
        <v>3985</v>
      </c>
      <c r="AQ392" s="12" t="s">
        <v>3986</v>
      </c>
      <c r="AR392" s="46" t="s">
        <v>4015</v>
      </c>
    </row>
    <row r="393" spans="1:44" x14ac:dyDescent="0.25">
      <c r="A393" s="1" t="s">
        <v>3743</v>
      </c>
      <c r="B393" s="1" t="s">
        <v>2966</v>
      </c>
      <c r="C393" s="1" t="s">
        <v>1139</v>
      </c>
      <c r="D39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9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3" s="1"/>
      <c r="H39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Каркасно-обшивные</v>
      </c>
      <c r="I393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393" s="5" t="s">
        <v>3988</v>
      </c>
      <c r="K393" s="5" t="s">
        <v>3989</v>
      </c>
      <c r="L393" s="5" t="s">
        <v>1005</v>
      </c>
      <c r="M393" s="5">
        <v>205001000000</v>
      </c>
      <c r="N393" s="5" t="s">
        <v>2966</v>
      </c>
      <c r="O393" s="1">
        <v>150</v>
      </c>
      <c r="P393" s="6">
        <v>1</v>
      </c>
      <c r="Q393" s="6" t="s">
        <v>3967</v>
      </c>
      <c r="R393" s="1" t="s">
        <v>3744</v>
      </c>
      <c r="S39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3" s="1" t="str">
        <f>IF(Таблица2[[#This Row],[Нас.пункт, микрорайон]]="Искателей","Искателей","")</f>
        <v/>
      </c>
      <c r="U39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Дорожный</v>
      </c>
      <c r="W39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</v>
      </c>
      <c r="X39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3" s="5" t="s">
        <v>2968</v>
      </c>
      <c r="AA393" s="5">
        <v>1</v>
      </c>
      <c r="AB393" s="1" t="s">
        <v>3164</v>
      </c>
      <c r="AC39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3" s="1">
        <v>2</v>
      </c>
      <c r="AF393" s="1">
        <v>202</v>
      </c>
      <c r="AG393" s="1" t="s">
        <v>1352</v>
      </c>
      <c r="AH393" s="7">
        <v>1061569.3999999999</v>
      </c>
      <c r="AI393" s="7">
        <f>Таблица2[[#This Row],[Действующая КС]]/Таблица2[[#This Row],[Площадь помещения]]</f>
        <v>7077.1293333333324</v>
      </c>
      <c r="AJ393" s="43">
        <f>VLOOKUP(Таблица2[[#This Row],[Уточнённый кадастровый номер родительского объекта - здания]],Таблица1[[Кадастровый номер здания]:[УПКС]],33,0)</f>
        <v>24659.052500000002</v>
      </c>
      <c r="AK393" s="47">
        <f>ROUND(Таблица2[[#This Row],[УПКС родительского объекта]]*Таблица2[[#This Row],[Площадь помещения]],2)</f>
        <v>3698857.88</v>
      </c>
      <c r="AL393" s="14">
        <f>Таблица2[[#This Row],[Кадастровая стоимость, руб]]/Таблица2[[#This Row],[Действующая КС]]</f>
        <v>3.484329785692768</v>
      </c>
      <c r="AM393" s="13" t="s">
        <v>3996</v>
      </c>
      <c r="AN393" s="13" t="s">
        <v>3997</v>
      </c>
      <c r="AO393" s="13" t="s">
        <v>3999</v>
      </c>
      <c r="AP393" s="12" t="s">
        <v>3985</v>
      </c>
      <c r="AQ393" s="12" t="s">
        <v>3986</v>
      </c>
      <c r="AR393" s="46" t="s">
        <v>4015</v>
      </c>
    </row>
    <row r="394" spans="1:44" x14ac:dyDescent="0.25">
      <c r="A394" s="1" t="s">
        <v>3745</v>
      </c>
      <c r="B394" s="1" t="s">
        <v>2966</v>
      </c>
      <c r="C394" s="1" t="s">
        <v>582</v>
      </c>
      <c r="D39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9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4" s="1"/>
      <c r="H39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94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394" s="5" t="s">
        <v>3988</v>
      </c>
      <c r="K394" s="5" t="s">
        <v>3989</v>
      </c>
      <c r="L394" s="5" t="s">
        <v>1005</v>
      </c>
      <c r="M394" s="5">
        <v>205001000000</v>
      </c>
      <c r="N394" s="5" t="s">
        <v>2966</v>
      </c>
      <c r="O394" s="1">
        <v>50</v>
      </c>
      <c r="P394" s="6">
        <v>1</v>
      </c>
      <c r="Q394" s="6" t="s">
        <v>3914</v>
      </c>
      <c r="R394" s="1" t="s">
        <v>3746</v>
      </c>
      <c r="S39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4" s="1" t="str">
        <f>IF(Таблица2[[#This Row],[Нас.пункт, микрорайон]]="Искателей","Искателей","")</f>
        <v/>
      </c>
      <c r="U39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Полевой</v>
      </c>
      <c r="W39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14</v>
      </c>
      <c r="X39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4" s="5" t="s">
        <v>2968</v>
      </c>
      <c r="AA394" s="5">
        <v>1</v>
      </c>
      <c r="AB394" s="1" t="s">
        <v>3164</v>
      </c>
      <c r="AC39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4" s="1">
        <v>2</v>
      </c>
      <c r="AF394" s="1">
        <v>202</v>
      </c>
      <c r="AG394" s="1" t="s">
        <v>1352</v>
      </c>
      <c r="AH394" s="7">
        <v>1896031.5</v>
      </c>
      <c r="AI394" s="7">
        <f>Таблица2[[#This Row],[Действующая КС]]/Таблица2[[#This Row],[Площадь помещения]]</f>
        <v>37920.629999999997</v>
      </c>
      <c r="AJ394" s="43">
        <f>VLOOKUP(Таблица2[[#This Row],[Уточнённый кадастровый номер родительского объекта - здания]],Таблица1[[Кадастровый номер здания]:[УПКС]],33,0)</f>
        <v>35385.182099999998</v>
      </c>
      <c r="AK394" s="47">
        <f>ROUND(Таблица2[[#This Row],[УПКС родительского объекта]]*Таблица2[[#This Row],[Площадь помещения]],2)</f>
        <v>1769259.11</v>
      </c>
      <c r="AL394" s="14">
        <f>Таблица2[[#This Row],[Кадастровая стоимость, руб]]/Таблица2[[#This Row],[Действующая КС]]</f>
        <v>0.93313803594507794</v>
      </c>
      <c r="AM394" s="13" t="s">
        <v>3996</v>
      </c>
      <c r="AN394" s="13" t="s">
        <v>3997</v>
      </c>
      <c r="AO394" s="13" t="s">
        <v>3999</v>
      </c>
      <c r="AP394" s="12" t="s">
        <v>3985</v>
      </c>
      <c r="AQ394" s="12" t="s">
        <v>3986</v>
      </c>
      <c r="AR394" s="46" t="s">
        <v>4015</v>
      </c>
    </row>
    <row r="395" spans="1:44" x14ac:dyDescent="0.25">
      <c r="A395" s="1" t="s">
        <v>3747</v>
      </c>
      <c r="B395" s="1" t="s">
        <v>2966</v>
      </c>
      <c r="C395" s="1" t="s">
        <v>149</v>
      </c>
      <c r="D39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9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5" s="1"/>
      <c r="H39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95" s="5">
        <f>VLOOKUP(Таблица2[[#This Row],[Уточнённый кадастровый номер родительского объекта - здания]],Таблица1[[Кадастровый номер здания]:[№ корп]],14,0)</f>
        <v>1996</v>
      </c>
      <c r="J395" s="5" t="s">
        <v>3988</v>
      </c>
      <c r="K395" s="5" t="s">
        <v>3989</v>
      </c>
      <c r="L395" s="5" t="s">
        <v>1005</v>
      </c>
      <c r="M395" s="5">
        <v>205001000000</v>
      </c>
      <c r="N395" s="5" t="s">
        <v>2966</v>
      </c>
      <c r="O395" s="1">
        <v>86</v>
      </c>
      <c r="P395" s="6">
        <v>1</v>
      </c>
      <c r="Q395" s="6" t="s">
        <v>3914</v>
      </c>
      <c r="R395" s="1" t="s">
        <v>3748</v>
      </c>
      <c r="S39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5" s="1" t="str">
        <f>IF(Таблица2[[#This Row],[Нас.пункт, микрорайон]]="Искателей","Искателей","")</f>
        <v/>
      </c>
      <c r="U39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Полевой</v>
      </c>
      <c r="W39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39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5" s="5" t="s">
        <v>2968</v>
      </c>
      <c r="AA395" s="5">
        <v>1</v>
      </c>
      <c r="AB395" s="1" t="s">
        <v>3164</v>
      </c>
      <c r="AC39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5" s="1">
        <v>2</v>
      </c>
      <c r="AF395" s="1">
        <v>202</v>
      </c>
      <c r="AG395" s="1" t="s">
        <v>1352</v>
      </c>
      <c r="AH395" s="7">
        <v>2834919.48</v>
      </c>
      <c r="AI395" s="7">
        <f>Таблица2[[#This Row],[Действующая КС]]/Таблица2[[#This Row],[Площадь помещения]]</f>
        <v>32964.18</v>
      </c>
      <c r="AJ395" s="43">
        <f>VLOOKUP(Таблица2[[#This Row],[Уточнённый кадастровый номер родительского объекта - здания]],Таблица1[[Кадастровый номер здания]:[УПКС]],33,0)</f>
        <v>33218.554700000001</v>
      </c>
      <c r="AK395" s="47">
        <f>ROUND(Таблица2[[#This Row],[УПКС родительского объекта]]*Таблица2[[#This Row],[Площадь помещения]],2)</f>
        <v>2856795.7</v>
      </c>
      <c r="AL395" s="14">
        <f>Таблица2[[#This Row],[Кадастровая стоимость, руб]]/Таблица2[[#This Row],[Действующая КС]]</f>
        <v>1.0077166988883932</v>
      </c>
      <c r="AM395" s="13" t="s">
        <v>3996</v>
      </c>
      <c r="AN395" s="13" t="s">
        <v>3997</v>
      </c>
      <c r="AO395" s="13" t="s">
        <v>3999</v>
      </c>
      <c r="AP395" s="12" t="s">
        <v>3985</v>
      </c>
      <c r="AQ395" s="12" t="s">
        <v>3986</v>
      </c>
      <c r="AR395" s="46" t="s">
        <v>4015</v>
      </c>
    </row>
    <row r="396" spans="1:44" x14ac:dyDescent="0.25">
      <c r="A396" s="1" t="s">
        <v>3749</v>
      </c>
      <c r="B396" s="1" t="s">
        <v>2966</v>
      </c>
      <c r="C396" s="1" t="s">
        <v>182</v>
      </c>
      <c r="D39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83:00:050403</v>
      </c>
      <c r="E39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6" s="1"/>
      <c r="H39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396" s="5">
        <f>VLOOKUP(Таблица2[[#This Row],[Уточнённый кадастровый номер родительского объекта - здания]],Таблица1[[Кадастровый номер здания]:[№ корп]],14,0)</f>
        <v>1995</v>
      </c>
      <c r="J396" s="5" t="s">
        <v>3988</v>
      </c>
      <c r="K396" s="5" t="s">
        <v>3989</v>
      </c>
      <c r="L396" s="5" t="s">
        <v>1005</v>
      </c>
      <c r="M396" s="5">
        <v>205001000000</v>
      </c>
      <c r="N396" s="5" t="s">
        <v>2966</v>
      </c>
      <c r="O396" s="1">
        <v>108.9</v>
      </c>
      <c r="P396" s="6">
        <v>1</v>
      </c>
      <c r="Q396" s="6" t="s">
        <v>3966</v>
      </c>
      <c r="R396" s="1" t="s">
        <v>3750</v>
      </c>
      <c r="S39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6" s="1" t="str">
        <f>IF(Таблица2[[#This Row],[Нас.пункт, микрорайон]]="Искателей","Искателей","")</f>
        <v/>
      </c>
      <c r="U39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Рождественский</v>
      </c>
      <c r="W39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6А</v>
      </c>
      <c r="X39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6" s="5" t="s">
        <v>2968</v>
      </c>
      <c r="AA396" s="5">
        <v>1</v>
      </c>
      <c r="AB396" s="1" t="s">
        <v>3164</v>
      </c>
      <c r="AC39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6" s="1">
        <v>2</v>
      </c>
      <c r="AF396" s="1">
        <v>202</v>
      </c>
      <c r="AG396" s="1" t="s">
        <v>1352</v>
      </c>
      <c r="AH396" s="7">
        <v>5734463.4400000004</v>
      </c>
      <c r="AI396" s="7">
        <f>Таблица2[[#This Row],[Действующая КС]]/Таблица2[[#This Row],[Площадь помещения]]</f>
        <v>52658.066483011942</v>
      </c>
      <c r="AJ396" s="43">
        <f>VLOOKUP(Таблица2[[#This Row],[Уточнённый кадастровый номер родительского объекта - здания]],Таблица1[[Кадастровый номер здания]:[УПКС]],33,0)</f>
        <v>29721.500499999998</v>
      </c>
      <c r="AK396" s="47">
        <f>ROUND(Таблица2[[#This Row],[УПКС родительского объекта]]*Таблица2[[#This Row],[Площадь помещения]],2)</f>
        <v>3236671.4</v>
      </c>
      <c r="AL396" s="14">
        <f>Таблица2[[#This Row],[Кадастровая стоимость, руб]]/Таблица2[[#This Row],[Действующая КС]]</f>
        <v>0.56442445467923319</v>
      </c>
      <c r="AM396" s="13" t="s">
        <v>3996</v>
      </c>
      <c r="AN396" s="13" t="s">
        <v>3997</v>
      </c>
      <c r="AO396" s="13" t="s">
        <v>3999</v>
      </c>
      <c r="AP396" s="12" t="s">
        <v>3985</v>
      </c>
      <c r="AQ396" s="12" t="s">
        <v>3986</v>
      </c>
      <c r="AR396" s="46" t="s">
        <v>4015</v>
      </c>
    </row>
    <row r="397" spans="1:44" x14ac:dyDescent="0.25">
      <c r="A397" s="1" t="s">
        <v>3143</v>
      </c>
      <c r="B397" s="1" t="s">
        <v>2966</v>
      </c>
      <c r="C397" s="1" t="s">
        <v>71</v>
      </c>
      <c r="D39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39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9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7" s="1"/>
      <c r="H39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97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397" s="5" t="s">
        <v>3988</v>
      </c>
      <c r="K397" s="5" t="s">
        <v>3989</v>
      </c>
      <c r="L397" s="5" t="s">
        <v>1005</v>
      </c>
      <c r="M397" s="5">
        <v>205001000000</v>
      </c>
      <c r="N397" s="5" t="s">
        <v>2966</v>
      </c>
      <c r="O397" s="1">
        <v>42.3</v>
      </c>
      <c r="P397" s="6">
        <v>1</v>
      </c>
      <c r="Q397" s="6" t="s">
        <v>3916</v>
      </c>
      <c r="R397" s="1" t="s">
        <v>3144</v>
      </c>
      <c r="S39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7" s="1" t="str">
        <f>IF(Таблица2[[#This Row],[Нас.пункт, микрорайон]]="Искателей","Искателей","")</f>
        <v/>
      </c>
      <c r="U39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39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</v>
      </c>
      <c r="X39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7" s="5" t="s">
        <v>2968</v>
      </c>
      <c r="AA397" s="5">
        <v>1</v>
      </c>
      <c r="AB397" s="1"/>
      <c r="AC39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7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97" s="1">
        <v>2</v>
      </c>
      <c r="AF397" s="1">
        <v>201</v>
      </c>
      <c r="AG397" s="1" t="s">
        <v>1350</v>
      </c>
      <c r="AH397" s="7">
        <v>308333.7</v>
      </c>
      <c r="AI397" s="7">
        <f>Таблица2[[#This Row],[Действующая КС]]/Таблица2[[#This Row],[Площадь помещения]]</f>
        <v>7289.212765957448</v>
      </c>
      <c r="AJ397" s="43">
        <f>VLOOKUP(Таблица2[[#This Row],[Уточнённый кадастровый номер родительского объекта - здания]],Таблица1[[Кадастровый номер здания]:[УПКС]],33,0)</f>
        <v>13937.1188</v>
      </c>
      <c r="AK397" s="47">
        <f>ROUND(Таблица2[[#This Row],[УПКС родительского объекта]]*Таблица2[[#This Row],[Площадь помещения]],2)</f>
        <v>589540.13</v>
      </c>
      <c r="AL397" s="14">
        <f>Таблица2[[#This Row],[Кадастровая стоимость, руб]]/Таблица2[[#This Row],[Действующая КС]]</f>
        <v>1.9120197694900039</v>
      </c>
      <c r="AM397" s="13" t="s">
        <v>3996</v>
      </c>
      <c r="AN397" s="13" t="s">
        <v>3997</v>
      </c>
      <c r="AO397" s="13" t="s">
        <v>3999</v>
      </c>
      <c r="AP397" s="12" t="s">
        <v>3985</v>
      </c>
      <c r="AQ397" s="12" t="s">
        <v>3986</v>
      </c>
      <c r="AR397" s="46" t="s">
        <v>4015</v>
      </c>
    </row>
    <row r="398" spans="1:44" x14ac:dyDescent="0.25">
      <c r="A398" s="1" t="s">
        <v>3145</v>
      </c>
      <c r="B398" s="1" t="s">
        <v>2966</v>
      </c>
      <c r="C398" s="1" t="s">
        <v>71</v>
      </c>
      <c r="D39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39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39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8" s="1"/>
      <c r="H39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98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398" s="5" t="s">
        <v>3988</v>
      </c>
      <c r="K398" s="5" t="s">
        <v>3989</v>
      </c>
      <c r="L398" s="5" t="s">
        <v>1005</v>
      </c>
      <c r="M398" s="5">
        <v>205001000000</v>
      </c>
      <c r="N398" s="5" t="s">
        <v>2966</v>
      </c>
      <c r="O398" s="1">
        <v>24</v>
      </c>
      <c r="P398" s="6">
        <v>1</v>
      </c>
      <c r="Q398" s="6" t="s">
        <v>3916</v>
      </c>
      <c r="R398" s="1" t="s">
        <v>3146</v>
      </c>
      <c r="S39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8" s="1" t="str">
        <f>IF(Таблица2[[#This Row],[Нас.пункт, микрорайон]]="Искателей","Искателей","")</f>
        <v/>
      </c>
      <c r="U39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39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</v>
      </c>
      <c r="X39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8" s="5" t="s">
        <v>2968</v>
      </c>
      <c r="AA398" s="5">
        <v>2</v>
      </c>
      <c r="AB398" s="1"/>
      <c r="AC39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8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398" s="1">
        <v>2</v>
      </c>
      <c r="AF398" s="1">
        <v>201</v>
      </c>
      <c r="AG398" s="1" t="s">
        <v>1350</v>
      </c>
      <c r="AH398" s="7">
        <v>174941.11</v>
      </c>
      <c r="AI398" s="7">
        <f>Таблица2[[#This Row],[Действующая КС]]/Таблица2[[#This Row],[Площадь помещения]]</f>
        <v>7289.2129166666664</v>
      </c>
      <c r="AJ398" s="43">
        <f>VLOOKUP(Таблица2[[#This Row],[Уточнённый кадастровый номер родительского объекта - здания]],Таблица1[[Кадастровый номер здания]:[УПКС]],33,0)</f>
        <v>13937.1188</v>
      </c>
      <c r="AK398" s="47">
        <f>ROUND(Таблица2[[#This Row],[УПКС родительского объекта]]*Таблица2[[#This Row],[Площадь помещения]],2)</f>
        <v>334490.84999999998</v>
      </c>
      <c r="AL398" s="14">
        <f>Таблица2[[#This Row],[Кадастровая стоимость, руб]]/Таблица2[[#This Row],[Действующая КС]]</f>
        <v>1.9120197076604808</v>
      </c>
      <c r="AM398" s="13" t="s">
        <v>3996</v>
      </c>
      <c r="AN398" s="13" t="s">
        <v>3997</v>
      </c>
      <c r="AO398" s="13" t="s">
        <v>3999</v>
      </c>
      <c r="AP398" s="12" t="s">
        <v>3985</v>
      </c>
      <c r="AQ398" s="12" t="s">
        <v>3986</v>
      </c>
      <c r="AR398" s="46" t="s">
        <v>4015</v>
      </c>
    </row>
    <row r="399" spans="1:44" x14ac:dyDescent="0.25">
      <c r="A399" s="1" t="s">
        <v>3751</v>
      </c>
      <c r="B399" s="1" t="s">
        <v>2966</v>
      </c>
      <c r="C399" s="1" t="s">
        <v>617</v>
      </c>
      <c r="D39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39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39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399" s="1"/>
      <c r="H39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399" s="5">
        <f>VLOOKUP(Таблица2[[#This Row],[Уточнённый кадастровый номер родительского объекта - здания]],Таблица1[[Кадастровый номер здания]:[№ корп]],14,0)</f>
        <v>1983</v>
      </c>
      <c r="J399" s="5" t="s">
        <v>3988</v>
      </c>
      <c r="K399" s="5" t="s">
        <v>3989</v>
      </c>
      <c r="L399" s="5" t="s">
        <v>1005</v>
      </c>
      <c r="M399" s="5">
        <v>205001000000</v>
      </c>
      <c r="N399" s="5" t="s">
        <v>2966</v>
      </c>
      <c r="O399" s="1">
        <v>54.1</v>
      </c>
      <c r="P399" s="6">
        <v>1</v>
      </c>
      <c r="Q399" s="6" t="s">
        <v>3916</v>
      </c>
      <c r="R399" s="1" t="s">
        <v>3752</v>
      </c>
      <c r="S39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399" s="1" t="str">
        <f>IF(Таблица2[[#This Row],[Нас.пункт, микрорайон]]="Искателей","Искателей","")</f>
        <v/>
      </c>
      <c r="U39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39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39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29</v>
      </c>
      <c r="X39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39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399" s="5" t="s">
        <v>2968</v>
      </c>
      <c r="AA399" s="5">
        <v>1</v>
      </c>
      <c r="AB399" s="1" t="s">
        <v>3164</v>
      </c>
      <c r="AC39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39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399" s="1">
        <v>2</v>
      </c>
      <c r="AF399" s="1">
        <v>202</v>
      </c>
      <c r="AG399" s="1" t="s">
        <v>1352</v>
      </c>
      <c r="AH399" s="7">
        <v>453271.98</v>
      </c>
      <c r="AI399" s="7">
        <f>Таблица2[[#This Row],[Действующая КС]]/Таблица2[[#This Row],[Площадь помещения]]</f>
        <v>8378.4099815157115</v>
      </c>
      <c r="AJ399" s="43">
        <f>VLOOKUP(Таблица2[[#This Row],[Уточнённый кадастровый номер родительского объекта - здания]],Таблица1[[Кадастровый номер здания]:[УПКС]],33,0)</f>
        <v>28024.646199999999</v>
      </c>
      <c r="AK399" s="47">
        <f>ROUND(Таблица2[[#This Row],[УПКС родительского объекта]]*Таблица2[[#This Row],[Площадь помещения]],2)</f>
        <v>1516133.36</v>
      </c>
      <c r="AL399" s="14">
        <f>Таблица2[[#This Row],[Кадастровая стоимость, руб]]/Таблица2[[#This Row],[Действующая КС]]</f>
        <v>3.3448645115897087</v>
      </c>
      <c r="AM399" s="13" t="s">
        <v>3996</v>
      </c>
      <c r="AN399" s="13" t="s">
        <v>3997</v>
      </c>
      <c r="AO399" s="13" t="s">
        <v>3999</v>
      </c>
      <c r="AP399" s="12" t="s">
        <v>3985</v>
      </c>
      <c r="AQ399" s="12" t="s">
        <v>3986</v>
      </c>
      <c r="AR399" s="46" t="s">
        <v>4015</v>
      </c>
    </row>
    <row r="400" spans="1:44" x14ac:dyDescent="0.25">
      <c r="A400" s="1" t="s">
        <v>3753</v>
      </c>
      <c r="B400" s="1" t="s">
        <v>2966</v>
      </c>
      <c r="C400" s="1" t="s">
        <v>545</v>
      </c>
      <c r="D40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0" s="1"/>
      <c r="H40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0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400" s="5" t="s">
        <v>3988</v>
      </c>
      <c r="K400" s="5" t="s">
        <v>3989</v>
      </c>
      <c r="L400" s="5" t="s">
        <v>1005</v>
      </c>
      <c r="M400" s="5">
        <v>205001000000</v>
      </c>
      <c r="N400" s="5" t="s">
        <v>2966</v>
      </c>
      <c r="O400" s="1">
        <v>42.9</v>
      </c>
      <c r="P400" s="6">
        <v>1</v>
      </c>
      <c r="Q400" s="6" t="s">
        <v>3916</v>
      </c>
      <c r="R400" s="1" t="s">
        <v>3754</v>
      </c>
      <c r="S40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0" s="1" t="str">
        <f>IF(Таблица2[[#This Row],[Нас.пункт, микрорайон]]="Искателей","Искателей","")</f>
        <v/>
      </c>
      <c r="U40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48</v>
      </c>
      <c r="X40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0" s="5" t="s">
        <v>2968</v>
      </c>
      <c r="AA400" s="5">
        <v>1</v>
      </c>
      <c r="AB400" s="1" t="s">
        <v>3164</v>
      </c>
      <c r="AC40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0" s="1">
        <v>2</v>
      </c>
      <c r="AF400" s="1">
        <v>202</v>
      </c>
      <c r="AG400" s="1" t="s">
        <v>1352</v>
      </c>
      <c r="AH400" s="7">
        <v>359361.77</v>
      </c>
      <c r="AI400" s="7">
        <f>Таблица2[[#This Row],[Действующая КС]]/Таблица2[[#This Row],[Площадь помещения]]</f>
        <v>8376.7312354312362</v>
      </c>
      <c r="AJ400" s="43">
        <f>VLOOKUP(Таблица2[[#This Row],[Уточнённый кадастровый номер родительского объекта - здания]],Таблица1[[Кадастровый номер здания]:[УПКС]],33,0)</f>
        <v>14378.509899999999</v>
      </c>
      <c r="AK400" s="47">
        <f>ROUND(Таблица2[[#This Row],[УПКС родительского объекта]]*Таблица2[[#This Row],[Площадь помещения]],2)</f>
        <v>616838.06999999995</v>
      </c>
      <c r="AL400" s="14">
        <f>Таблица2[[#This Row],[Кадастровая стоимость, руб]]/Таблица2[[#This Row],[Действующая КС]]</f>
        <v>1.7164821678165707</v>
      </c>
      <c r="AM400" s="13" t="s">
        <v>3996</v>
      </c>
      <c r="AN400" s="13" t="s">
        <v>3997</v>
      </c>
      <c r="AO400" s="13" t="s">
        <v>3999</v>
      </c>
      <c r="AP400" s="12" t="s">
        <v>3985</v>
      </c>
      <c r="AQ400" s="12" t="s">
        <v>3986</v>
      </c>
      <c r="AR400" s="46" t="s">
        <v>4015</v>
      </c>
    </row>
    <row r="401" spans="1:44" x14ac:dyDescent="0.25">
      <c r="A401" s="1" t="s">
        <v>3755</v>
      </c>
      <c r="B401" s="1" t="s">
        <v>2966</v>
      </c>
      <c r="C401" s="1" t="s">
        <v>633</v>
      </c>
      <c r="D40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1" s="1"/>
      <c r="H40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1" s="5">
        <f>VLOOKUP(Таблица2[[#This Row],[Уточнённый кадастровый номер родительского объекта - здания]],Таблица1[[Кадастровый номер здания]:[№ корп]],14,0)</f>
        <v>1962</v>
      </c>
      <c r="J401" s="5" t="s">
        <v>3988</v>
      </c>
      <c r="K401" s="5" t="s">
        <v>3989</v>
      </c>
      <c r="L401" s="5" t="s">
        <v>1005</v>
      </c>
      <c r="M401" s="5">
        <v>205001000000</v>
      </c>
      <c r="N401" s="5" t="s">
        <v>2966</v>
      </c>
      <c r="O401" s="1">
        <v>56.2</v>
      </c>
      <c r="P401" s="6">
        <v>1</v>
      </c>
      <c r="Q401" s="6" t="s">
        <v>3916</v>
      </c>
      <c r="R401" s="1" t="s">
        <v>3756</v>
      </c>
      <c r="S40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1" s="1" t="str">
        <f>IF(Таблица2[[#This Row],[Нас.пункт, микрорайон]]="Искателей","Искателей","")</f>
        <v/>
      </c>
      <c r="U40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51</v>
      </c>
      <c r="X40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1" s="5" t="s">
        <v>2968</v>
      </c>
      <c r="AA401" s="5">
        <v>1</v>
      </c>
      <c r="AB401" s="1" t="s">
        <v>3164</v>
      </c>
      <c r="AC40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1" s="1">
        <v>2</v>
      </c>
      <c r="AF401" s="1">
        <v>202</v>
      </c>
      <c r="AG401" s="1" t="s">
        <v>1352</v>
      </c>
      <c r="AH401" s="7">
        <v>470866.39</v>
      </c>
      <c r="AI401" s="7">
        <f>Таблица2[[#This Row],[Действующая КС]]/Таблица2[[#This Row],[Площадь помещения]]</f>
        <v>8378.4055160142343</v>
      </c>
      <c r="AJ401" s="43">
        <f>VLOOKUP(Таблица2[[#This Row],[Уточнённый кадастровый номер родительского объекта - здания]],Таблица1[[Кадастровый номер здания]:[УПКС]],33,0)</f>
        <v>14756.722900000001</v>
      </c>
      <c r="AK401" s="47">
        <f>ROUND(Таблица2[[#This Row],[УПКС родительского объекта]]*Таблица2[[#This Row],[Площадь помещения]],2)</f>
        <v>829327.83</v>
      </c>
      <c r="AL401" s="14">
        <f>Таблица2[[#This Row],[Кадастровая стоимость, руб]]/Таблица2[[#This Row],[Действующая КС]]</f>
        <v>1.7612805832244682</v>
      </c>
      <c r="AM401" s="13" t="s">
        <v>3996</v>
      </c>
      <c r="AN401" s="13" t="s">
        <v>3997</v>
      </c>
      <c r="AO401" s="13" t="s">
        <v>3999</v>
      </c>
      <c r="AP401" s="12" t="s">
        <v>3985</v>
      </c>
      <c r="AQ401" s="12" t="s">
        <v>3986</v>
      </c>
      <c r="AR401" s="46" t="s">
        <v>4015</v>
      </c>
    </row>
    <row r="402" spans="1:44" x14ac:dyDescent="0.25">
      <c r="A402" s="1" t="s">
        <v>3757</v>
      </c>
      <c r="B402" s="1" t="s">
        <v>2966</v>
      </c>
      <c r="C402" s="1" t="s">
        <v>902</v>
      </c>
      <c r="D40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2" s="1"/>
      <c r="H40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2" s="5">
        <f>VLOOKUP(Таблица2[[#This Row],[Уточнённый кадастровый номер родительского объекта - здания]],Таблица1[[Кадастровый номер здания]:[№ корп]],14,0)</f>
        <v>1992</v>
      </c>
      <c r="J402" s="5" t="s">
        <v>3988</v>
      </c>
      <c r="K402" s="5" t="s">
        <v>3989</v>
      </c>
      <c r="L402" s="5" t="s">
        <v>1005</v>
      </c>
      <c r="M402" s="5">
        <v>205001000000</v>
      </c>
      <c r="N402" s="5" t="s">
        <v>2966</v>
      </c>
      <c r="O402" s="1">
        <v>100.8</v>
      </c>
      <c r="P402" s="6">
        <v>1</v>
      </c>
      <c r="Q402" s="6" t="s">
        <v>3916</v>
      </c>
      <c r="R402" s="1" t="s">
        <v>3758</v>
      </c>
      <c r="S40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2" s="1" t="str">
        <f>IF(Таблица2[[#This Row],[Нас.пункт, микрорайон]]="Искателей","Искателей","")</f>
        <v/>
      </c>
      <c r="U40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60</v>
      </c>
      <c r="X40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2" s="5" t="s">
        <v>2968</v>
      </c>
      <c r="AA402" s="5">
        <v>1</v>
      </c>
      <c r="AB402" s="1" t="s">
        <v>3164</v>
      </c>
      <c r="AC40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2" s="1">
        <v>2</v>
      </c>
      <c r="AF402" s="1">
        <v>202</v>
      </c>
      <c r="AG402" s="1" t="s">
        <v>1352</v>
      </c>
      <c r="AH402" s="7">
        <v>1210512.02</v>
      </c>
      <c r="AI402" s="7">
        <f>Таблица2[[#This Row],[Действующая КС]]/Таблица2[[#This Row],[Площадь помещения]]</f>
        <v>12009.047817460318</v>
      </c>
      <c r="AJ402" s="43">
        <f>VLOOKUP(Таблица2[[#This Row],[Уточнённый кадастровый номер родительского объекта - здания]],Таблица1[[Кадастровый номер здания]:[УПКС]],33,0)</f>
        <v>29293.284800000001</v>
      </c>
      <c r="AK402" s="47">
        <f>ROUND(Таблица2[[#This Row],[УПКС родительского объекта]]*Таблица2[[#This Row],[Площадь помещения]],2)</f>
        <v>2952763.11</v>
      </c>
      <c r="AL402" s="14">
        <f>Таблица2[[#This Row],[Кадастровая стоимость, руб]]/Таблица2[[#This Row],[Действующая КС]]</f>
        <v>2.4392678975628841</v>
      </c>
      <c r="AM402" s="13" t="s">
        <v>3996</v>
      </c>
      <c r="AN402" s="13" t="s">
        <v>3997</v>
      </c>
      <c r="AO402" s="13" t="s">
        <v>3999</v>
      </c>
      <c r="AP402" s="12" t="s">
        <v>3985</v>
      </c>
      <c r="AQ402" s="12" t="s">
        <v>3986</v>
      </c>
      <c r="AR402" s="46" t="s">
        <v>4015</v>
      </c>
    </row>
    <row r="403" spans="1:44" x14ac:dyDescent="0.25">
      <c r="A403" s="1" t="s">
        <v>3759</v>
      </c>
      <c r="B403" s="1" t="s">
        <v>2966</v>
      </c>
      <c r="C403" s="1" t="s">
        <v>652</v>
      </c>
      <c r="D40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3" s="1"/>
      <c r="H40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3" s="5">
        <f>VLOOKUP(Таблица2[[#This Row],[Уточнённый кадастровый номер родительского объекта - здания]],Таблица1[[Кадастровый номер здания]:[№ корп]],14,0)</f>
        <v>1959</v>
      </c>
      <c r="J403" s="5" t="s">
        <v>3988</v>
      </c>
      <c r="K403" s="5" t="s">
        <v>3989</v>
      </c>
      <c r="L403" s="5" t="s">
        <v>1005</v>
      </c>
      <c r="M403" s="5">
        <v>205001000000</v>
      </c>
      <c r="N403" s="5" t="s">
        <v>2966</v>
      </c>
      <c r="O403" s="1">
        <v>58.1</v>
      </c>
      <c r="P403" s="6">
        <v>1</v>
      </c>
      <c r="Q403" s="6" t="s">
        <v>3916</v>
      </c>
      <c r="R403" s="1" t="s">
        <v>3760</v>
      </c>
      <c r="S40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3" s="1" t="str">
        <f>IF(Таблица2[[#This Row],[Нас.пункт, микрорайон]]="Искателей","Искателей","")</f>
        <v/>
      </c>
      <c r="U40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35</v>
      </c>
      <c r="X40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3" s="5" t="s">
        <v>2968</v>
      </c>
      <c r="AA403" s="5">
        <v>1</v>
      </c>
      <c r="AB403" s="1" t="s">
        <v>3164</v>
      </c>
      <c r="AC40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3" s="1">
        <v>2</v>
      </c>
      <c r="AF403" s="1">
        <v>202</v>
      </c>
      <c r="AG403" s="1" t="s">
        <v>1352</v>
      </c>
      <c r="AH403" s="7">
        <v>486785.36</v>
      </c>
      <c r="AI403" s="7">
        <f>Таблица2[[#This Row],[Действующая КС]]/Таблица2[[#This Row],[Площадь помещения]]</f>
        <v>8378.4055077452667</v>
      </c>
      <c r="AJ403" s="43">
        <f>VLOOKUP(Таблица2[[#This Row],[Уточнённый кадастровый номер родительского объекта - здания]],Таблица1[[Кадастровый номер здания]:[УПКС]],33,0)</f>
        <v>14274.7899</v>
      </c>
      <c r="AK403" s="47">
        <f>ROUND(Таблица2[[#This Row],[УПКС родительского объекта]]*Таблица2[[#This Row],[Площадь помещения]],2)</f>
        <v>829365.29</v>
      </c>
      <c r="AL403" s="14">
        <f>Таблица2[[#This Row],[Кадастровая стоимость, руб]]/Таблица2[[#This Row],[Действующая КС]]</f>
        <v>1.7037597227656971</v>
      </c>
      <c r="AM403" s="13" t="s">
        <v>3996</v>
      </c>
      <c r="AN403" s="13" t="s">
        <v>3997</v>
      </c>
      <c r="AO403" s="13" t="s">
        <v>3999</v>
      </c>
      <c r="AP403" s="12" t="s">
        <v>3985</v>
      </c>
      <c r="AQ403" s="12" t="s">
        <v>3986</v>
      </c>
      <c r="AR403" s="46" t="s">
        <v>4015</v>
      </c>
    </row>
    <row r="404" spans="1:44" x14ac:dyDescent="0.25">
      <c r="A404" s="1" t="s">
        <v>3761</v>
      </c>
      <c r="B404" s="1" t="s">
        <v>2966</v>
      </c>
      <c r="C404" s="1" t="s">
        <v>662</v>
      </c>
      <c r="D40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4" s="1"/>
      <c r="H40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4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404" s="5" t="s">
        <v>3988</v>
      </c>
      <c r="K404" s="5" t="s">
        <v>3989</v>
      </c>
      <c r="L404" s="5" t="s">
        <v>1005</v>
      </c>
      <c r="M404" s="5">
        <v>205001000000</v>
      </c>
      <c r="N404" s="5" t="s">
        <v>2966</v>
      </c>
      <c r="O404" s="1">
        <v>29.8</v>
      </c>
      <c r="P404" s="6">
        <v>1</v>
      </c>
      <c r="Q404" s="6" t="s">
        <v>3916</v>
      </c>
      <c r="R404" s="1" t="s">
        <v>3762</v>
      </c>
      <c r="S40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4" s="1" t="str">
        <f>IF(Таблица2[[#This Row],[Нас.пункт, микрорайон]]="Искателей","Искателей","")</f>
        <v/>
      </c>
      <c r="U40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32</v>
      </c>
      <c r="X40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4" s="5" t="s">
        <v>2968</v>
      </c>
      <c r="AA404" s="5">
        <v>1</v>
      </c>
      <c r="AB404" s="1"/>
      <c r="AC40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4" s="1">
        <v>2</v>
      </c>
      <c r="AF404" s="1">
        <v>201</v>
      </c>
      <c r="AG404" s="1" t="s">
        <v>1350</v>
      </c>
      <c r="AH404" s="7">
        <v>217175.14</v>
      </c>
      <c r="AI404" s="7">
        <f>Таблица2[[#This Row],[Действующая КС]]/Таблица2[[#This Row],[Площадь помещения]]</f>
        <v>7287.756375838926</v>
      </c>
      <c r="AJ404" s="43">
        <f>VLOOKUP(Таблица2[[#This Row],[Уточнённый кадастровый номер родительского объекта - здания]],Таблица1[[Кадастровый номер здания]:[УПКС]],33,0)</f>
        <v>13767.895699999999</v>
      </c>
      <c r="AK404" s="47">
        <f>ROUND(Таблица2[[#This Row],[УПКС родительского объекта]]*Таблица2[[#This Row],[Площадь помещения]],2)</f>
        <v>410283.29</v>
      </c>
      <c r="AL404" s="14">
        <f>Таблица2[[#This Row],[Кадастровая стоимость, руб]]/Таблица2[[#This Row],[Действующая КС]]</f>
        <v>1.8891816531118615</v>
      </c>
      <c r="AM404" s="13" t="s">
        <v>3996</v>
      </c>
      <c r="AN404" s="13" t="s">
        <v>3997</v>
      </c>
      <c r="AO404" s="13" t="s">
        <v>3999</v>
      </c>
      <c r="AP404" s="12" t="s">
        <v>3985</v>
      </c>
      <c r="AQ404" s="12" t="s">
        <v>3986</v>
      </c>
      <c r="AR404" s="46" t="s">
        <v>4015</v>
      </c>
    </row>
    <row r="405" spans="1:44" x14ac:dyDescent="0.25">
      <c r="A405" s="1" t="s">
        <v>3763</v>
      </c>
      <c r="B405" s="1" t="s">
        <v>2966</v>
      </c>
      <c r="C405" s="1" t="s">
        <v>662</v>
      </c>
      <c r="D40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5" s="1"/>
      <c r="H40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5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405" s="5" t="s">
        <v>3988</v>
      </c>
      <c r="K405" s="5" t="s">
        <v>3989</v>
      </c>
      <c r="L405" s="5" t="s">
        <v>1005</v>
      </c>
      <c r="M405" s="5">
        <v>205001000000</v>
      </c>
      <c r="N405" s="5" t="s">
        <v>2966</v>
      </c>
      <c r="O405" s="1">
        <v>30.9</v>
      </c>
      <c r="P405" s="6">
        <v>1</v>
      </c>
      <c r="Q405" s="6" t="s">
        <v>3916</v>
      </c>
      <c r="R405" s="1" t="s">
        <v>3764</v>
      </c>
      <c r="S40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5" s="1" t="str">
        <f>IF(Таблица2[[#This Row],[Нас.пункт, микрорайон]]="Искателей","Искателей","")</f>
        <v/>
      </c>
      <c r="U40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32</v>
      </c>
      <c r="X40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5" s="5" t="s">
        <v>2968</v>
      </c>
      <c r="AA405" s="5">
        <v>2</v>
      </c>
      <c r="AB405" s="1"/>
      <c r="AC40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5" s="1">
        <v>2</v>
      </c>
      <c r="AF405" s="1">
        <v>201</v>
      </c>
      <c r="AG405" s="1" t="s">
        <v>1350</v>
      </c>
      <c r="AH405" s="7">
        <v>225191.67</v>
      </c>
      <c r="AI405" s="7">
        <f>Таблица2[[#This Row],[Действующая КС]]/Таблица2[[#This Row],[Площадь помещения]]</f>
        <v>7287.7563106796124</v>
      </c>
      <c r="AJ405" s="43">
        <f>VLOOKUP(Таблица2[[#This Row],[Уточнённый кадастровый номер родительского объекта - здания]],Таблица1[[Кадастровый номер здания]:[УПКС]],33,0)</f>
        <v>13767.895699999999</v>
      </c>
      <c r="AK405" s="47">
        <f>ROUND(Таблица2[[#This Row],[УПКС родительского объекта]]*Таблица2[[#This Row],[Площадь помещения]],2)</f>
        <v>425427.98</v>
      </c>
      <c r="AL405" s="14">
        <f>Таблица2[[#This Row],[Кадастровая стоимость, руб]]/Таблица2[[#This Row],[Действующая КС]]</f>
        <v>1.8891816913121162</v>
      </c>
      <c r="AM405" s="13" t="s">
        <v>3996</v>
      </c>
      <c r="AN405" s="13" t="s">
        <v>3997</v>
      </c>
      <c r="AO405" s="13" t="s">
        <v>3999</v>
      </c>
      <c r="AP405" s="12" t="s">
        <v>3985</v>
      </c>
      <c r="AQ405" s="12" t="s">
        <v>3986</v>
      </c>
      <c r="AR405" s="46" t="s">
        <v>4015</v>
      </c>
    </row>
    <row r="406" spans="1:44" x14ac:dyDescent="0.25">
      <c r="A406" s="1" t="s">
        <v>3147</v>
      </c>
      <c r="B406" s="1" t="s">
        <v>2999</v>
      </c>
      <c r="C406" s="1" t="s">
        <v>68</v>
      </c>
      <c r="D40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0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6" s="1"/>
      <c r="H40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6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406" s="5" t="s">
        <v>3988</v>
      </c>
      <c r="K406" s="5" t="s">
        <v>3989</v>
      </c>
      <c r="L406" s="5" t="s">
        <v>1005</v>
      </c>
      <c r="M406" s="5">
        <v>205001000000</v>
      </c>
      <c r="N406" s="5" t="s">
        <v>2966</v>
      </c>
      <c r="O406" s="1">
        <v>56.3</v>
      </c>
      <c r="P406" s="6">
        <v>1</v>
      </c>
      <c r="Q406" s="6" t="s">
        <v>3916</v>
      </c>
      <c r="R406" s="1" t="s">
        <v>3148</v>
      </c>
      <c r="S40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6" s="1" t="str">
        <f>IF(Таблица2[[#This Row],[Нас.пункт, микрорайон]]="Искателей","Искателей","")</f>
        <v/>
      </c>
      <c r="U40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34</v>
      </c>
      <c r="X40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6" s="5" t="s">
        <v>2968</v>
      </c>
      <c r="AA406" s="5">
        <v>1</v>
      </c>
      <c r="AB406" s="1"/>
      <c r="AC40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6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06" s="1">
        <v>2</v>
      </c>
      <c r="AF406" s="1">
        <v>201</v>
      </c>
      <c r="AG406" s="1" t="s">
        <v>1350</v>
      </c>
      <c r="AH406" s="7">
        <v>1967499.21</v>
      </c>
      <c r="AI406" s="7">
        <f>Таблица2[[#This Row],[Действующая КС]]/Таблица2[[#This Row],[Площадь помещения]]</f>
        <v>34946.700000000004</v>
      </c>
      <c r="AJ406" s="43">
        <f>VLOOKUP(Таблица2[[#This Row],[Уточнённый кадастровый номер родительского объекта - здания]],Таблица1[[Кадастровый номер здания]:[УПКС]],33,0)</f>
        <v>13745.179400000001</v>
      </c>
      <c r="AK406" s="47">
        <f>ROUND(Таблица2[[#This Row],[УПКС родительского объекта]]*Таблица2[[#This Row],[Площадь помещения]],2)</f>
        <v>773853.6</v>
      </c>
      <c r="AL406" s="14">
        <f>Таблица2[[#This Row],[Кадастровая стоимость, руб]]/Таблица2[[#This Row],[Действующая КС]]</f>
        <v>0.39331837901983197</v>
      </c>
      <c r="AM406" s="13" t="s">
        <v>3996</v>
      </c>
      <c r="AN406" s="13" t="s">
        <v>3997</v>
      </c>
      <c r="AO406" s="13" t="s">
        <v>3999</v>
      </c>
      <c r="AP406" s="12" t="s">
        <v>3985</v>
      </c>
      <c r="AQ406" s="12" t="s">
        <v>3986</v>
      </c>
      <c r="AR406" s="46" t="s">
        <v>4015</v>
      </c>
    </row>
    <row r="407" spans="1:44" x14ac:dyDescent="0.25">
      <c r="A407" s="1" t="s">
        <v>3765</v>
      </c>
      <c r="B407" s="1" t="s">
        <v>2966</v>
      </c>
      <c r="C407" s="1" t="s">
        <v>724</v>
      </c>
      <c r="D40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7" s="1"/>
      <c r="H40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7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407" s="5" t="s">
        <v>3988</v>
      </c>
      <c r="K407" s="5" t="s">
        <v>3989</v>
      </c>
      <c r="L407" s="5" t="s">
        <v>1005</v>
      </c>
      <c r="M407" s="5">
        <v>205001000000</v>
      </c>
      <c r="N407" s="5" t="s">
        <v>2966</v>
      </c>
      <c r="O407" s="1">
        <v>68.099999999999994</v>
      </c>
      <c r="P407" s="6">
        <v>1</v>
      </c>
      <c r="Q407" s="6" t="s">
        <v>3916</v>
      </c>
      <c r="R407" s="1" t="s">
        <v>3766</v>
      </c>
      <c r="S40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7" s="1" t="str">
        <f>IF(Таблица2[[#This Row],[Нас.пункт, микрорайон]]="Искателей","Искателей","")</f>
        <v/>
      </c>
      <c r="U40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46</v>
      </c>
      <c r="X40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7" s="5" t="s">
        <v>2968</v>
      </c>
      <c r="AA407" s="5">
        <v>1</v>
      </c>
      <c r="AB407" s="1" t="s">
        <v>3164</v>
      </c>
      <c r="AC40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7" s="1">
        <v>2</v>
      </c>
      <c r="AF407" s="1">
        <v>202</v>
      </c>
      <c r="AG407" s="1" t="s">
        <v>1352</v>
      </c>
      <c r="AH407" s="7">
        <v>2520320.39</v>
      </c>
      <c r="AI407" s="7">
        <f>Таблица2[[#This Row],[Действующая КС]]/Таблица2[[#This Row],[Площадь помещения]]</f>
        <v>37009.109985315714</v>
      </c>
      <c r="AJ407" s="43">
        <f>VLOOKUP(Таблица2[[#This Row],[Уточнённый кадастровый номер родительского объекта - здания]],Таблица1[[Кадастровый номер здания]:[УПКС]],33,0)</f>
        <v>13869.7716</v>
      </c>
      <c r="AK407" s="47">
        <f>ROUND(Таблица2[[#This Row],[УПКС родительского объекта]]*Таблица2[[#This Row],[Площадь помещения]],2)</f>
        <v>944531.45</v>
      </c>
      <c r="AL407" s="14">
        <f>Таблица2[[#This Row],[Кадастровая стоимость, руб]]/Таблица2[[#This Row],[Действующая КС]]</f>
        <v>0.37476642007407635</v>
      </c>
      <c r="AM407" s="13" t="s">
        <v>3996</v>
      </c>
      <c r="AN407" s="13" t="s">
        <v>3997</v>
      </c>
      <c r="AO407" s="13" t="s">
        <v>3999</v>
      </c>
      <c r="AP407" s="12" t="s">
        <v>3985</v>
      </c>
      <c r="AQ407" s="12" t="s">
        <v>3986</v>
      </c>
      <c r="AR407" s="46" t="s">
        <v>4015</v>
      </c>
    </row>
    <row r="408" spans="1:44" x14ac:dyDescent="0.25">
      <c r="A408" s="1" t="s">
        <v>3767</v>
      </c>
      <c r="B408" s="1" t="s">
        <v>2966</v>
      </c>
      <c r="C408" s="1" t="s">
        <v>1126</v>
      </c>
      <c r="D40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0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08" s="1"/>
      <c r="H40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08" s="5">
        <f>VLOOKUP(Таблица2[[#This Row],[Уточнённый кадастровый номер родительского объекта - здания]],Таблица1[[Кадастровый номер здания]:[№ корп]],14,0)</f>
        <v>1987</v>
      </c>
      <c r="J408" s="5" t="s">
        <v>3988</v>
      </c>
      <c r="K408" s="5" t="s">
        <v>3989</v>
      </c>
      <c r="L408" s="5" t="s">
        <v>1005</v>
      </c>
      <c r="M408" s="5">
        <v>205001000000</v>
      </c>
      <c r="N408" s="5" t="s">
        <v>2966</v>
      </c>
      <c r="O408" s="1">
        <v>79.8</v>
      </c>
      <c r="P408" s="6">
        <v>1</v>
      </c>
      <c r="Q408" s="6" t="s">
        <v>3916</v>
      </c>
      <c r="R408" s="1" t="s">
        <v>3768</v>
      </c>
      <c r="S40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8" s="1" t="str">
        <f>IF(Таблица2[[#This Row],[Нас.пункт, микрорайон]]="Искателей","Искателей","")</f>
        <v/>
      </c>
      <c r="U40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59</v>
      </c>
      <c r="X40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8" s="5" t="s">
        <v>2968</v>
      </c>
      <c r="AA408" s="5">
        <v>1</v>
      </c>
      <c r="AB408" s="1" t="s">
        <v>3164</v>
      </c>
      <c r="AC40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08" s="1">
        <v>2</v>
      </c>
      <c r="AF408" s="1">
        <v>202</v>
      </c>
      <c r="AG408" s="1" t="s">
        <v>1352</v>
      </c>
      <c r="AH408" s="7">
        <v>389459.78</v>
      </c>
      <c r="AI408" s="7">
        <f>Таблица2[[#This Row],[Действующая КС]]/Таблица2[[#This Row],[Площадь помещения]]</f>
        <v>4880.448370927319</v>
      </c>
      <c r="AJ408" s="43">
        <f>VLOOKUP(Таблица2[[#This Row],[Уточнённый кадастровый номер родительского объекта - здания]],Таблица1[[Кадастровый номер здания]:[УПКС]],33,0)</f>
        <v>28610.512999999999</v>
      </c>
      <c r="AK408" s="47">
        <f>ROUND(Таблица2[[#This Row],[УПКС родительского объекта]]*Таблица2[[#This Row],[Площадь помещения]],2)</f>
        <v>2283118.94</v>
      </c>
      <c r="AL408" s="14">
        <f>Таблица2[[#This Row],[Кадастровая стоимость, руб]]/Таблица2[[#This Row],[Действующая КС]]</f>
        <v>5.8622714263331623</v>
      </c>
      <c r="AM408" s="13" t="s">
        <v>3996</v>
      </c>
      <c r="AN408" s="13" t="s">
        <v>3997</v>
      </c>
      <c r="AO408" s="13" t="s">
        <v>3999</v>
      </c>
      <c r="AP408" s="12" t="s">
        <v>3985</v>
      </c>
      <c r="AQ408" s="12" t="s">
        <v>3986</v>
      </c>
      <c r="AR408" s="46" t="s">
        <v>4015</v>
      </c>
    </row>
    <row r="409" spans="1:44" x14ac:dyDescent="0.25">
      <c r="A409" s="1" t="s">
        <v>3149</v>
      </c>
      <c r="B409" s="1" t="s">
        <v>2966</v>
      </c>
      <c r="C409" s="1" t="s">
        <v>111</v>
      </c>
      <c r="D40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0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0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09" s="1"/>
      <c r="H40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09" s="5">
        <f>VLOOKUP(Таблица2[[#This Row],[Уточнённый кадастровый номер родительского объекта - здания]],Таблица1[[Кадастровый номер здания]:[№ корп]],14,0)</f>
        <v>1930</v>
      </c>
      <c r="J409" s="5" t="s">
        <v>3988</v>
      </c>
      <c r="K409" s="5" t="s">
        <v>3989</v>
      </c>
      <c r="L409" s="5" t="s">
        <v>1005</v>
      </c>
      <c r="M409" s="5">
        <v>205001000000</v>
      </c>
      <c r="N409" s="5" t="s">
        <v>2966</v>
      </c>
      <c r="O409" s="1">
        <v>185.5</v>
      </c>
      <c r="P409" s="6">
        <v>1</v>
      </c>
      <c r="Q409" s="6" t="s">
        <v>3916</v>
      </c>
      <c r="R409" s="1" t="s">
        <v>3150</v>
      </c>
      <c r="S40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09" s="1" t="str">
        <f>IF(Таблица2[[#This Row],[Нас.пункт, микрорайон]]="Искателей","Искателей","")</f>
        <v/>
      </c>
      <c r="U40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0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0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64</v>
      </c>
      <c r="X40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0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09" s="5" t="s">
        <v>2968</v>
      </c>
      <c r="AA409" s="5">
        <v>1</v>
      </c>
      <c r="AB409" s="1"/>
      <c r="AC40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09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09" s="1">
        <v>2</v>
      </c>
      <c r="AF409" s="1">
        <v>201</v>
      </c>
      <c r="AG409" s="1" t="s">
        <v>1350</v>
      </c>
      <c r="AH409" s="7">
        <v>5181315.51</v>
      </c>
      <c r="AI409" s="7">
        <f>Таблица2[[#This Row],[Действующая КС]]/Таблица2[[#This Row],[Площадь помещения]]</f>
        <v>27931.62</v>
      </c>
      <c r="AJ409" s="43">
        <f>VLOOKUP(Таблица2[[#This Row],[Уточнённый кадастровый номер родительского объекта - здания]],Таблица1[[Кадастровый номер здания]:[УПКС]],33,0)</f>
        <v>5653.9537</v>
      </c>
      <c r="AK409" s="47">
        <f>ROUND(Таблица2[[#This Row],[УПКС родительского объекта]]*Таблица2[[#This Row],[Площадь помещения]],2)</f>
        <v>1048808.4099999999</v>
      </c>
      <c r="AL409" s="14">
        <f>Таблица2[[#This Row],[Кадастровая стоимость, руб]]/Таблица2[[#This Row],[Действующая КС]]</f>
        <v>0.20242125922958898</v>
      </c>
      <c r="AM409" s="13" t="s">
        <v>3996</v>
      </c>
      <c r="AN409" s="13" t="s">
        <v>3997</v>
      </c>
      <c r="AO409" s="13" t="s">
        <v>3999</v>
      </c>
      <c r="AP409" s="12" t="s">
        <v>3985</v>
      </c>
      <c r="AQ409" s="12" t="s">
        <v>3986</v>
      </c>
      <c r="AR409" s="46" t="s">
        <v>4015</v>
      </c>
    </row>
    <row r="410" spans="1:44" x14ac:dyDescent="0.25">
      <c r="A410" s="1" t="s">
        <v>3769</v>
      </c>
      <c r="B410" s="1" t="s">
        <v>2966</v>
      </c>
      <c r="C410" s="1" t="s">
        <v>714</v>
      </c>
      <c r="D41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0" s="1"/>
      <c r="H41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10" s="5">
        <f>VLOOKUP(Таблица2[[#This Row],[Уточнённый кадастровый номер родительского объекта - здания]],Таблица1[[Кадастровый номер здания]:[№ корп]],14,0)</f>
        <v>1981</v>
      </c>
      <c r="J410" s="5" t="s">
        <v>3988</v>
      </c>
      <c r="K410" s="5" t="s">
        <v>3989</v>
      </c>
      <c r="L410" s="5" t="s">
        <v>1005</v>
      </c>
      <c r="M410" s="5">
        <v>205001000000</v>
      </c>
      <c r="N410" s="5" t="s">
        <v>2966</v>
      </c>
      <c r="O410" s="1">
        <v>66.900000000000006</v>
      </c>
      <c r="P410" s="6">
        <v>1</v>
      </c>
      <c r="Q410" s="6" t="s">
        <v>3916</v>
      </c>
      <c r="R410" s="1" t="s">
        <v>3770</v>
      </c>
      <c r="S41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0" s="1" t="str">
        <f>IF(Таблица2[[#This Row],[Нас.пункт, микрорайон]]="Искателей","Искателей","")</f>
        <v/>
      </c>
      <c r="U41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28</v>
      </c>
      <c r="X41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0" s="5" t="s">
        <v>2968</v>
      </c>
      <c r="AA410" s="5">
        <v>1</v>
      </c>
      <c r="AB410" s="1" t="s">
        <v>3164</v>
      </c>
      <c r="AC41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0" s="1">
        <v>2</v>
      </c>
      <c r="AF410" s="1">
        <v>202</v>
      </c>
      <c r="AG410" s="1" t="s">
        <v>1352</v>
      </c>
      <c r="AH410" s="7">
        <v>487648.33</v>
      </c>
      <c r="AI410" s="7">
        <f>Таблица2[[#This Row],[Действующая КС]]/Таблица2[[#This Row],[Площадь помещения]]</f>
        <v>7289.2127055306428</v>
      </c>
      <c r="AJ410" s="43">
        <f>VLOOKUP(Таблица2[[#This Row],[Уточнённый кадастровый номер родительского объекта - здания]],Таблица1[[Кадастровый номер здания]:[УПКС]],33,0)</f>
        <v>25454.229899999998</v>
      </c>
      <c r="AK410" s="47">
        <f>ROUND(Таблица2[[#This Row],[УПКС родительского объекта]]*Таблица2[[#This Row],[Площадь помещения]],2)</f>
        <v>1702887.98</v>
      </c>
      <c r="AL410" s="14">
        <f>Таблица2[[#This Row],[Кадастровая стоимость, руб]]/Таблица2[[#This Row],[Действующая КС]]</f>
        <v>3.4920410370317478</v>
      </c>
      <c r="AM410" s="13" t="s">
        <v>3996</v>
      </c>
      <c r="AN410" s="13" t="s">
        <v>3997</v>
      </c>
      <c r="AO410" s="13" t="s">
        <v>3999</v>
      </c>
      <c r="AP410" s="12" t="s">
        <v>3985</v>
      </c>
      <c r="AQ410" s="12" t="s">
        <v>3986</v>
      </c>
      <c r="AR410" s="46" t="s">
        <v>4015</v>
      </c>
    </row>
    <row r="411" spans="1:44" x14ac:dyDescent="0.25">
      <c r="A411" s="1" t="s">
        <v>3771</v>
      </c>
      <c r="B411" s="1" t="s">
        <v>2966</v>
      </c>
      <c r="C411" s="1" t="s">
        <v>1103</v>
      </c>
      <c r="D41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1" s="1"/>
      <c r="H41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11" s="5">
        <f>VLOOKUP(Таблица2[[#This Row],[Уточнённый кадастровый номер родительского объекта - здания]],Таблица1[[Кадастровый номер здания]:[№ корп]],14,0)</f>
        <v>1961</v>
      </c>
      <c r="J411" s="5" t="s">
        <v>3988</v>
      </c>
      <c r="K411" s="5" t="s">
        <v>3989</v>
      </c>
      <c r="L411" s="5" t="s">
        <v>1005</v>
      </c>
      <c r="M411" s="5">
        <v>205001000000</v>
      </c>
      <c r="N411" s="5" t="s">
        <v>2966</v>
      </c>
      <c r="O411" s="1">
        <v>31.5</v>
      </c>
      <c r="P411" s="6">
        <v>1</v>
      </c>
      <c r="Q411" s="6" t="s">
        <v>3916</v>
      </c>
      <c r="R411" s="1" t="s">
        <v>3772</v>
      </c>
      <c r="S41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1" s="1" t="str">
        <f>IF(Таблица2[[#This Row],[Нас.пункт, микрорайон]]="Искателей","Искателей","")</f>
        <v/>
      </c>
      <c r="U41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31</v>
      </c>
      <c r="X41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1" s="5" t="s">
        <v>2968</v>
      </c>
      <c r="AA411" s="5">
        <v>1</v>
      </c>
      <c r="AB411" s="1" t="s">
        <v>3164</v>
      </c>
      <c r="AC41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1" s="1">
        <v>2</v>
      </c>
      <c r="AF411" s="1">
        <v>202</v>
      </c>
      <c r="AG411" s="1" t="s">
        <v>1352</v>
      </c>
      <c r="AH411" s="7">
        <v>163950.29</v>
      </c>
      <c r="AI411" s="7">
        <f>Таблица2[[#This Row],[Действующая КС]]/Таблица2[[#This Row],[Площадь помещения]]</f>
        <v>5204.7711111111112</v>
      </c>
      <c r="AJ411" s="43">
        <f>VLOOKUP(Таблица2[[#This Row],[Уточнённый кадастровый номер родительского объекта - здания]],Таблица1[[Кадастровый номер здания]:[УПКС]],33,0)</f>
        <v>15110.081700000001</v>
      </c>
      <c r="AK411" s="47">
        <f>ROUND(Таблица2[[#This Row],[УПКС родительского объекта]]*Таблица2[[#This Row],[Площадь помещения]],2)</f>
        <v>475967.57</v>
      </c>
      <c r="AL411" s="14">
        <f>Таблица2[[#This Row],[Кадастровая стоимость, руб]]/Таблица2[[#This Row],[Действующая КС]]</f>
        <v>2.9031212448602561</v>
      </c>
      <c r="AM411" s="13" t="s">
        <v>3996</v>
      </c>
      <c r="AN411" s="13" t="s">
        <v>3997</v>
      </c>
      <c r="AO411" s="13" t="s">
        <v>3999</v>
      </c>
      <c r="AP411" s="12" t="s">
        <v>3985</v>
      </c>
      <c r="AQ411" s="12" t="s">
        <v>3986</v>
      </c>
      <c r="AR411" s="46" t="s">
        <v>4015</v>
      </c>
    </row>
    <row r="412" spans="1:44" x14ac:dyDescent="0.25">
      <c r="A412" s="1" t="s">
        <v>3773</v>
      </c>
      <c r="B412" s="1" t="s">
        <v>2966</v>
      </c>
      <c r="C412" s="1" t="s">
        <v>557</v>
      </c>
      <c r="D41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2" s="1"/>
      <c r="H41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12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412" s="5" t="s">
        <v>3988</v>
      </c>
      <c r="K412" s="5" t="s">
        <v>3989</v>
      </c>
      <c r="L412" s="5" t="s">
        <v>1005</v>
      </c>
      <c r="M412" s="5">
        <v>205001000000</v>
      </c>
      <c r="N412" s="5" t="s">
        <v>2966</v>
      </c>
      <c r="O412" s="1">
        <v>44.7</v>
      </c>
      <c r="P412" s="6">
        <v>1</v>
      </c>
      <c r="Q412" s="6" t="s">
        <v>3916</v>
      </c>
      <c r="R412" s="1" t="s">
        <v>3774</v>
      </c>
      <c r="S41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2" s="1" t="str">
        <f>IF(Таблица2[[#This Row],[Нас.пункт, микрорайон]]="Искателей","Искателей","")</f>
        <v/>
      </c>
      <c r="U41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37</v>
      </c>
      <c r="X41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2" s="5" t="s">
        <v>2968</v>
      </c>
      <c r="AA412" s="5">
        <v>1</v>
      </c>
      <c r="AB412" s="1" t="s">
        <v>3164</v>
      </c>
      <c r="AC41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2" s="1">
        <v>2</v>
      </c>
      <c r="AF412" s="1">
        <v>202</v>
      </c>
      <c r="AG412" s="1" t="s">
        <v>1352</v>
      </c>
      <c r="AH412" s="7">
        <v>374439.89</v>
      </c>
      <c r="AI412" s="7">
        <f>Таблица2[[#This Row],[Действующая КС]]/Таблица2[[#This Row],[Площадь помещения]]</f>
        <v>8376.7313199105138</v>
      </c>
      <c r="AJ412" s="43">
        <f>VLOOKUP(Таблица2[[#This Row],[Уточнённый кадастровый номер родительского объекта - здания]],Таблица1[[Кадастровый номер здания]:[УПКС]],33,0)</f>
        <v>14323.9908</v>
      </c>
      <c r="AK412" s="47">
        <f>ROUND(Таблица2[[#This Row],[УПКС родительского объекта]]*Таблица2[[#This Row],[Площадь помещения]],2)</f>
        <v>640282.39</v>
      </c>
      <c r="AL412" s="14">
        <f>Таблица2[[#This Row],[Кадастровая стоимость, руб]]/Таблица2[[#This Row],[Действующая КС]]</f>
        <v>1.7099737690874761</v>
      </c>
      <c r="AM412" s="13" t="s">
        <v>3996</v>
      </c>
      <c r="AN412" s="13" t="s">
        <v>3997</v>
      </c>
      <c r="AO412" s="13" t="s">
        <v>3999</v>
      </c>
      <c r="AP412" s="12" t="s">
        <v>3985</v>
      </c>
      <c r="AQ412" s="12" t="s">
        <v>3986</v>
      </c>
      <c r="AR412" s="46" t="s">
        <v>4015</v>
      </c>
    </row>
    <row r="413" spans="1:44" x14ac:dyDescent="0.25">
      <c r="A413" s="1" t="s">
        <v>3775</v>
      </c>
      <c r="B413" s="1" t="s">
        <v>2966</v>
      </c>
      <c r="C413" s="1" t="s">
        <v>1116</v>
      </c>
      <c r="D41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3" s="1"/>
      <c r="H41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13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413" s="5" t="s">
        <v>3988</v>
      </c>
      <c r="K413" s="5" t="s">
        <v>3989</v>
      </c>
      <c r="L413" s="5" t="s">
        <v>1005</v>
      </c>
      <c r="M413" s="5">
        <v>205001000000</v>
      </c>
      <c r="N413" s="5" t="s">
        <v>2966</v>
      </c>
      <c r="O413" s="1">
        <v>42.7</v>
      </c>
      <c r="P413" s="6">
        <v>1</v>
      </c>
      <c r="Q413" s="6" t="s">
        <v>3916</v>
      </c>
      <c r="R413" s="1" t="s">
        <v>3776</v>
      </c>
      <c r="S41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3" s="1" t="str">
        <f>IF(Таблица2[[#This Row],[Нас.пункт, микрорайон]]="Искателей","Искателей","")</f>
        <v/>
      </c>
      <c r="U41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33</v>
      </c>
      <c r="X41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3" s="5" t="s">
        <v>2968</v>
      </c>
      <c r="AA413" s="5">
        <v>1</v>
      </c>
      <c r="AB413" s="1"/>
      <c r="AC41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3" s="1">
        <v>2</v>
      </c>
      <c r="AF413" s="1">
        <v>201</v>
      </c>
      <c r="AG413" s="1" t="s">
        <v>1350</v>
      </c>
      <c r="AH413" s="7">
        <v>191627.72</v>
      </c>
      <c r="AI413" s="7">
        <f>Таблица2[[#This Row],[Действующая КС]]/Таблица2[[#This Row],[Площадь помещения]]</f>
        <v>4487.7686182669786</v>
      </c>
      <c r="AJ413" s="43">
        <f>VLOOKUP(Таблица2[[#This Row],[Уточнённый кадастровый номер родительского объекта - здания]],Таблица1[[Кадастровый номер здания]:[УПКС]],33,0)</f>
        <v>14110.4575</v>
      </c>
      <c r="AK413" s="47">
        <f>ROUND(Таблица2[[#This Row],[УПКС родительского объекта]]*Таблица2[[#This Row],[Площадь помещения]],2)</f>
        <v>602516.54</v>
      </c>
      <c r="AL413" s="14">
        <f>Таблица2[[#This Row],[Кадастровая стоимость, руб]]/Таблица2[[#This Row],[Действующая КС]]</f>
        <v>3.1442034586645398</v>
      </c>
      <c r="AM413" s="13" t="s">
        <v>3996</v>
      </c>
      <c r="AN413" s="13" t="s">
        <v>3997</v>
      </c>
      <c r="AO413" s="13" t="s">
        <v>3999</v>
      </c>
      <c r="AP413" s="12" t="s">
        <v>3985</v>
      </c>
      <c r="AQ413" s="12" t="s">
        <v>3986</v>
      </c>
      <c r="AR413" s="46" t="s">
        <v>4015</v>
      </c>
    </row>
    <row r="414" spans="1:44" x14ac:dyDescent="0.25">
      <c r="A414" s="1" t="s">
        <v>3777</v>
      </c>
      <c r="B414" s="1" t="s">
        <v>2966</v>
      </c>
      <c r="C414" s="1" t="s">
        <v>757</v>
      </c>
      <c r="D41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4" s="1"/>
      <c r="H41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14" s="5">
        <f>VLOOKUP(Таблица2[[#This Row],[Уточнённый кадастровый номер родительского объекта - здания]],Таблица1[[Кадастровый номер здания]:[№ корп]],14,0)</f>
        <v>1963</v>
      </c>
      <c r="J414" s="5" t="s">
        <v>3988</v>
      </c>
      <c r="K414" s="5" t="s">
        <v>3989</v>
      </c>
      <c r="L414" s="5" t="s">
        <v>1005</v>
      </c>
      <c r="M414" s="5">
        <v>205001000000</v>
      </c>
      <c r="N414" s="5" t="s">
        <v>2966</v>
      </c>
      <c r="O414" s="1">
        <v>73.2</v>
      </c>
      <c r="P414" s="6">
        <v>1</v>
      </c>
      <c r="Q414" s="6" t="s">
        <v>3916</v>
      </c>
      <c r="R414" s="1" t="s">
        <v>3778</v>
      </c>
      <c r="S41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4" s="1" t="str">
        <f>IF(Таблица2[[#This Row],[Нас.пункт, микрорайон]]="Искателей","Искателей","")</f>
        <v/>
      </c>
      <c r="U41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49</v>
      </c>
      <c r="X41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4" s="5" t="s">
        <v>2968</v>
      </c>
      <c r="AA414" s="5">
        <v>1</v>
      </c>
      <c r="AB414" s="1" t="s">
        <v>3164</v>
      </c>
      <c r="AC41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4" s="1">
        <v>2</v>
      </c>
      <c r="AF414" s="1">
        <v>202</v>
      </c>
      <c r="AG414" s="1" t="s">
        <v>1352</v>
      </c>
      <c r="AH414" s="7">
        <v>533570.37</v>
      </c>
      <c r="AI414" s="7">
        <f>Таблица2[[#This Row],[Действующая КС]]/Таблица2[[#This Row],[Площадь помещения]]</f>
        <v>7289.2127049180326</v>
      </c>
      <c r="AJ414" s="43">
        <f>VLOOKUP(Таблица2[[#This Row],[Уточнённый кадастровый номер родительского объекта - здания]],Таблица1[[Кадастровый номер здания]:[УПКС]],33,0)</f>
        <v>14038.994699999999</v>
      </c>
      <c r="AK414" s="47">
        <f>ROUND(Таблица2[[#This Row],[УПКС родительского объекта]]*Таблица2[[#This Row],[Площадь помещения]],2)</f>
        <v>1027654.41</v>
      </c>
      <c r="AL414" s="14">
        <f>Таблица2[[#This Row],[Кадастровая стоимость, руб]]/Таблица2[[#This Row],[Действующая КС]]</f>
        <v>1.9259960218555614</v>
      </c>
      <c r="AM414" s="13" t="s">
        <v>3996</v>
      </c>
      <c r="AN414" s="13" t="s">
        <v>3997</v>
      </c>
      <c r="AO414" s="13" t="s">
        <v>3999</v>
      </c>
      <c r="AP414" s="12" t="s">
        <v>3985</v>
      </c>
      <c r="AQ414" s="12" t="s">
        <v>3986</v>
      </c>
      <c r="AR414" s="46" t="s">
        <v>4015</v>
      </c>
    </row>
    <row r="415" spans="1:44" x14ac:dyDescent="0.25">
      <c r="A415" s="1" t="s">
        <v>3779</v>
      </c>
      <c r="B415" s="1" t="s">
        <v>2966</v>
      </c>
      <c r="C415" s="1" t="s">
        <v>1120</v>
      </c>
      <c r="D41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5" s="1"/>
      <c r="H41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15" s="5">
        <f>VLOOKUP(Таблица2[[#This Row],[Уточнённый кадастровый номер родительского объекта - здания]],Таблица1[[Кадастровый номер здания]:[№ корп]],14,0)</f>
        <v>1960</v>
      </c>
      <c r="J415" s="5" t="s">
        <v>3988</v>
      </c>
      <c r="K415" s="5" t="s">
        <v>3989</v>
      </c>
      <c r="L415" s="5" t="s">
        <v>1005</v>
      </c>
      <c r="M415" s="5">
        <v>205001000000</v>
      </c>
      <c r="N415" s="5" t="s">
        <v>2966</v>
      </c>
      <c r="O415" s="1">
        <v>59</v>
      </c>
      <c r="P415" s="6">
        <v>1</v>
      </c>
      <c r="Q415" s="6" t="s">
        <v>3916</v>
      </c>
      <c r="R415" s="1" t="s">
        <v>3780</v>
      </c>
      <c r="S41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5" s="1" t="str">
        <f>IF(Таблица2[[#This Row],[Нас.пункт, микрорайон]]="Искателей","Искателей","")</f>
        <v/>
      </c>
      <c r="U41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50</v>
      </c>
      <c r="X41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5" s="5" t="s">
        <v>2968</v>
      </c>
      <c r="AA415" s="5">
        <v>1</v>
      </c>
      <c r="AB415" s="1" t="s">
        <v>3164</v>
      </c>
      <c r="AC41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5" s="1">
        <v>2</v>
      </c>
      <c r="AF415" s="1">
        <v>202</v>
      </c>
      <c r="AG415" s="1" t="s">
        <v>1352</v>
      </c>
      <c r="AH415" s="7">
        <v>264778.34999999998</v>
      </c>
      <c r="AI415" s="7">
        <f>Таблица2[[#This Row],[Действующая КС]]/Таблица2[[#This Row],[Площадь помещения]]</f>
        <v>4487.7686440677962</v>
      </c>
      <c r="AJ415" s="43">
        <f>VLOOKUP(Таблица2[[#This Row],[Уточнённый кадастровый номер родительского объекта - здания]],Таблица1[[Кадастровый номер здания]:[УПКС]],33,0)</f>
        <v>14239.2456</v>
      </c>
      <c r="AK415" s="47">
        <f>ROUND(Таблица2[[#This Row],[УПКС родительского объекта]]*Таблица2[[#This Row],[Площадь помещения]],2)</f>
        <v>840115.49</v>
      </c>
      <c r="AL415" s="14">
        <f>Таблица2[[#This Row],[Кадастровая стоимость, руб]]/Таблица2[[#This Row],[Действующая КС]]</f>
        <v>3.1729009943599999</v>
      </c>
      <c r="AM415" s="13" t="s">
        <v>3996</v>
      </c>
      <c r="AN415" s="13" t="s">
        <v>3997</v>
      </c>
      <c r="AO415" s="13" t="s">
        <v>3999</v>
      </c>
      <c r="AP415" s="12" t="s">
        <v>3985</v>
      </c>
      <c r="AQ415" s="12" t="s">
        <v>3986</v>
      </c>
      <c r="AR415" s="46" t="s">
        <v>4015</v>
      </c>
    </row>
    <row r="416" spans="1:44" x14ac:dyDescent="0.25">
      <c r="A416" s="1" t="s">
        <v>3781</v>
      </c>
      <c r="B416" s="1" t="s">
        <v>2966</v>
      </c>
      <c r="C416" s="1" t="s">
        <v>610</v>
      </c>
      <c r="D41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6" s="1"/>
      <c r="H41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16" s="5">
        <f>VLOOKUP(Таблица2[[#This Row],[Уточнённый кадастровый номер родительского объекта - здания]],Таблица1[[Кадастровый номер здания]:[№ корп]],14,0)</f>
        <v>1987</v>
      </c>
      <c r="J416" s="5" t="s">
        <v>3988</v>
      </c>
      <c r="K416" s="5" t="s">
        <v>3989</v>
      </c>
      <c r="L416" s="5" t="s">
        <v>1005</v>
      </c>
      <c r="M416" s="5">
        <v>205001000000</v>
      </c>
      <c r="N416" s="5" t="s">
        <v>2966</v>
      </c>
      <c r="O416" s="1">
        <v>52.8</v>
      </c>
      <c r="P416" s="6">
        <v>1</v>
      </c>
      <c r="Q416" s="6" t="s">
        <v>3916</v>
      </c>
      <c r="R416" s="1" t="s">
        <v>3782</v>
      </c>
      <c r="S41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6" s="1" t="str">
        <f>IF(Таблица2[[#This Row],[Нас.пункт, микрорайон]]="Искателей","Искателей","")</f>
        <v/>
      </c>
      <c r="U41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65</v>
      </c>
      <c r="X41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6" s="5" t="s">
        <v>2968</v>
      </c>
      <c r="AA416" s="5">
        <v>1</v>
      </c>
      <c r="AB416" s="1" t="s">
        <v>3164</v>
      </c>
      <c r="AC41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6" s="1">
        <v>2</v>
      </c>
      <c r="AF416" s="1">
        <v>202</v>
      </c>
      <c r="AG416" s="1" t="s">
        <v>1352</v>
      </c>
      <c r="AH416" s="7">
        <v>552864.27</v>
      </c>
      <c r="AI416" s="7">
        <f>Таблица2[[#This Row],[Действующая КС]]/Таблица2[[#This Row],[Площадь помещения]]</f>
        <v>10470.914204545456</v>
      </c>
      <c r="AJ416" s="43">
        <f>VLOOKUP(Таблица2[[#This Row],[Уточнённый кадастровый номер родительского объекта - здания]],Таблица1[[Кадастровый номер здания]:[УПКС]],33,0)</f>
        <v>31011.759600000001</v>
      </c>
      <c r="AK416" s="47">
        <f>ROUND(Таблица2[[#This Row],[УПКС родительского объекта]]*Таблица2[[#This Row],[Площадь помещения]],2)</f>
        <v>1637420.91</v>
      </c>
      <c r="AL416" s="14">
        <f>Таблица2[[#This Row],[Кадастровая стоимость, руб]]/Таблица2[[#This Row],[Действующая КС]]</f>
        <v>2.9617050673214962</v>
      </c>
      <c r="AM416" s="13" t="s">
        <v>3996</v>
      </c>
      <c r="AN416" s="13" t="s">
        <v>3997</v>
      </c>
      <c r="AO416" s="13" t="s">
        <v>3999</v>
      </c>
      <c r="AP416" s="12" t="s">
        <v>3985</v>
      </c>
      <c r="AQ416" s="12" t="s">
        <v>3986</v>
      </c>
      <c r="AR416" s="46" t="s">
        <v>4015</v>
      </c>
    </row>
    <row r="417" spans="1:44" x14ac:dyDescent="0.25">
      <c r="A417" s="1" t="s">
        <v>3783</v>
      </c>
      <c r="B417" s="1" t="s">
        <v>2966</v>
      </c>
      <c r="C417" s="1" t="s">
        <v>718</v>
      </c>
      <c r="D41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7" s="1"/>
      <c r="H41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17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417" s="5" t="s">
        <v>3988</v>
      </c>
      <c r="K417" s="5" t="s">
        <v>3989</v>
      </c>
      <c r="L417" s="5" t="s">
        <v>1005</v>
      </c>
      <c r="M417" s="5">
        <v>205001000000</v>
      </c>
      <c r="N417" s="5" t="s">
        <v>2966</v>
      </c>
      <c r="O417" s="1">
        <v>67.2</v>
      </c>
      <c r="P417" s="6">
        <v>1</v>
      </c>
      <c r="Q417" s="6" t="s">
        <v>3916</v>
      </c>
      <c r="R417" s="1" t="s">
        <v>3784</v>
      </c>
      <c r="S41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7" s="1" t="str">
        <f>IF(Таблица2[[#This Row],[Нас.пункт, микрорайон]]="Искателей","Искателей","")</f>
        <v/>
      </c>
      <c r="U41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36</v>
      </c>
      <c r="X41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7" s="5" t="s">
        <v>2968</v>
      </c>
      <c r="AA417" s="5">
        <v>1</v>
      </c>
      <c r="AB417" s="1" t="s">
        <v>3164</v>
      </c>
      <c r="AC41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7" s="1">
        <v>2</v>
      </c>
      <c r="AF417" s="1">
        <v>202</v>
      </c>
      <c r="AG417" s="1" t="s">
        <v>1352</v>
      </c>
      <c r="AH417" s="7">
        <v>489835.1</v>
      </c>
      <c r="AI417" s="7">
        <f>Таблица2[[#This Row],[Действующая КС]]/Таблица2[[#This Row],[Площадь помещения]]</f>
        <v>7289.2127976190468</v>
      </c>
      <c r="AJ417" s="43">
        <f>VLOOKUP(Таблица2[[#This Row],[Уточнённый кадастровый номер родительского объекта - здания]],Таблица1[[Кадастровый номер здания]:[УПКС]],33,0)</f>
        <v>13509.8385</v>
      </c>
      <c r="AK417" s="47">
        <f>ROUND(Таблица2[[#This Row],[УПКС родительского объекта]]*Таблица2[[#This Row],[Площадь помещения]],2)</f>
        <v>907861.15</v>
      </c>
      <c r="AL417" s="14">
        <f>Таблица2[[#This Row],[Кадастровая стоимость, руб]]/Таблица2[[#This Row],[Действующая КС]]</f>
        <v>1.8534015835124924</v>
      </c>
      <c r="AM417" s="13" t="s">
        <v>3996</v>
      </c>
      <c r="AN417" s="13" t="s">
        <v>3997</v>
      </c>
      <c r="AO417" s="13" t="s">
        <v>3999</v>
      </c>
      <c r="AP417" s="12" t="s">
        <v>3985</v>
      </c>
      <c r="AQ417" s="12" t="s">
        <v>3986</v>
      </c>
      <c r="AR417" s="46" t="s">
        <v>4015</v>
      </c>
    </row>
    <row r="418" spans="1:44" x14ac:dyDescent="0.25">
      <c r="A418" s="1" t="s">
        <v>3785</v>
      </c>
      <c r="B418" s="1" t="s">
        <v>2966</v>
      </c>
      <c r="C418" s="1" t="s">
        <v>821</v>
      </c>
      <c r="D41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8" s="1"/>
      <c r="H41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18" s="5">
        <f>VLOOKUP(Таблица2[[#This Row],[Уточнённый кадастровый номер родительского объекта - здания]],Таблица1[[Кадастровый номер здания]:[№ корп]],14,0)</f>
        <v>1988</v>
      </c>
      <c r="J418" s="5" t="s">
        <v>3988</v>
      </c>
      <c r="K418" s="5" t="s">
        <v>3989</v>
      </c>
      <c r="L418" s="5" t="s">
        <v>1005</v>
      </c>
      <c r="M418" s="5">
        <v>205001000000</v>
      </c>
      <c r="N418" s="5" t="s">
        <v>2966</v>
      </c>
      <c r="O418" s="1">
        <v>81.7</v>
      </c>
      <c r="P418" s="6">
        <v>1</v>
      </c>
      <c r="Q418" s="6" t="s">
        <v>3916</v>
      </c>
      <c r="R418" s="1" t="s">
        <v>3786</v>
      </c>
      <c r="S41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8" s="1" t="str">
        <f>IF(Таблица2[[#This Row],[Нас.пункт, микрорайон]]="Искателей","Искателей","")</f>
        <v/>
      </c>
      <c r="U41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59А</v>
      </c>
      <c r="X41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8" s="5" t="s">
        <v>2968</v>
      </c>
      <c r="AA418" s="5">
        <v>1</v>
      </c>
      <c r="AB418" s="1" t="s">
        <v>3164</v>
      </c>
      <c r="AC41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8" s="1">
        <v>2</v>
      </c>
      <c r="AF418" s="1">
        <v>202</v>
      </c>
      <c r="AG418" s="1" t="s">
        <v>1352</v>
      </c>
      <c r="AH418" s="7">
        <v>794038.24</v>
      </c>
      <c r="AI418" s="7">
        <f>Таблица2[[#This Row],[Действующая КС]]/Таблица2[[#This Row],[Площадь помещения]]</f>
        <v>9718.9503059975523</v>
      </c>
      <c r="AJ418" s="43">
        <f>VLOOKUP(Таблица2[[#This Row],[Уточнённый кадастровый номер родительского объекта - здания]],Таблица1[[Кадастровый номер здания]:[УПКС]],33,0)</f>
        <v>29182.0818</v>
      </c>
      <c r="AK418" s="47">
        <f>ROUND(Таблица2[[#This Row],[УПКС родительского объекта]]*Таблица2[[#This Row],[Площадь помещения]],2)</f>
        <v>2384176.08</v>
      </c>
      <c r="AL418" s="14">
        <f>Таблица2[[#This Row],[Кадастровая стоимость, руб]]/Таблица2[[#This Row],[Действующая КС]]</f>
        <v>3.0025960462559085</v>
      </c>
      <c r="AM418" s="13" t="s">
        <v>3996</v>
      </c>
      <c r="AN418" s="13" t="s">
        <v>3997</v>
      </c>
      <c r="AO418" s="13" t="s">
        <v>3999</v>
      </c>
      <c r="AP418" s="12" t="s">
        <v>3985</v>
      </c>
      <c r="AQ418" s="12" t="s">
        <v>3986</v>
      </c>
      <c r="AR418" s="46" t="s">
        <v>4015</v>
      </c>
    </row>
    <row r="419" spans="1:44" x14ac:dyDescent="0.25">
      <c r="A419" s="1" t="s">
        <v>3787</v>
      </c>
      <c r="B419" s="1" t="s">
        <v>2966</v>
      </c>
      <c r="C419" s="1" t="s">
        <v>713</v>
      </c>
      <c r="D41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1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1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19" s="1"/>
      <c r="H41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19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419" s="5" t="s">
        <v>3988</v>
      </c>
      <c r="K419" s="5" t="s">
        <v>3989</v>
      </c>
      <c r="L419" s="5" t="s">
        <v>1005</v>
      </c>
      <c r="M419" s="5">
        <v>205001000000</v>
      </c>
      <c r="N419" s="5" t="s">
        <v>2966</v>
      </c>
      <c r="O419" s="1">
        <v>66.7</v>
      </c>
      <c r="P419" s="6">
        <v>1</v>
      </c>
      <c r="Q419" s="6" t="s">
        <v>3916</v>
      </c>
      <c r="R419" s="1" t="s">
        <v>3788</v>
      </c>
      <c r="S41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19" s="1" t="str">
        <f>IF(Таблица2[[#This Row],[Нас.пункт, микрорайон]]="Искателей","Искателей","")</f>
        <v/>
      </c>
      <c r="U41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1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1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59А</v>
      </c>
      <c r="X41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1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19" s="5" t="s">
        <v>2968</v>
      </c>
      <c r="AA419" s="5">
        <v>1</v>
      </c>
      <c r="AB419" s="1" t="s">
        <v>3164</v>
      </c>
      <c r="AC41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1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19" s="1">
        <v>2</v>
      </c>
      <c r="AF419" s="1">
        <v>202</v>
      </c>
      <c r="AG419" s="1" t="s">
        <v>1352</v>
      </c>
      <c r="AH419" s="7">
        <v>486190.49</v>
      </c>
      <c r="AI419" s="7">
        <f>Таблица2[[#This Row],[Действующая КС]]/Таблица2[[#This Row],[Площадь помещения]]</f>
        <v>7289.2127436281853</v>
      </c>
      <c r="AJ419" s="43">
        <f>VLOOKUP(Таблица2[[#This Row],[Уточнённый кадастровый номер родительского объекта - здания]],Таблица1[[Кадастровый номер здания]:[УПКС]],33,0)</f>
        <v>31837.029500000001</v>
      </c>
      <c r="AK419" s="47">
        <f>ROUND(Таблица2[[#This Row],[УПКС родительского объекта]]*Таблица2[[#This Row],[Площадь помещения]],2)</f>
        <v>2123529.87</v>
      </c>
      <c r="AL419" s="14">
        <f>Таблица2[[#This Row],[Кадастровая стоимость, руб]]/Таблица2[[#This Row],[Действующая КС]]</f>
        <v>4.3676910874994697</v>
      </c>
      <c r="AM419" s="13" t="s">
        <v>3996</v>
      </c>
      <c r="AN419" s="13" t="s">
        <v>3997</v>
      </c>
      <c r="AO419" s="13" t="s">
        <v>3999</v>
      </c>
      <c r="AP419" s="12" t="s">
        <v>3985</v>
      </c>
      <c r="AQ419" s="12" t="s">
        <v>3986</v>
      </c>
      <c r="AR419" s="46" t="s">
        <v>4015</v>
      </c>
    </row>
    <row r="420" spans="1:44" x14ac:dyDescent="0.25">
      <c r="A420" s="1" t="s">
        <v>3151</v>
      </c>
      <c r="B420" s="1" t="s">
        <v>2966</v>
      </c>
      <c r="C420" s="1" t="s">
        <v>85</v>
      </c>
      <c r="D42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2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2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20" s="1"/>
      <c r="H42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20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420" s="5" t="s">
        <v>3988</v>
      </c>
      <c r="K420" s="5" t="s">
        <v>3989</v>
      </c>
      <c r="L420" s="5" t="s">
        <v>1005</v>
      </c>
      <c r="M420" s="5">
        <v>205001000000</v>
      </c>
      <c r="N420" s="5" t="s">
        <v>2966</v>
      </c>
      <c r="O420" s="1">
        <v>53.7</v>
      </c>
      <c r="P420" s="6">
        <v>1</v>
      </c>
      <c r="Q420" s="6" t="s">
        <v>3913</v>
      </c>
      <c r="R420" s="1" t="s">
        <v>3152</v>
      </c>
      <c r="S42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0" s="1" t="str">
        <f>IF(Таблица2[[#This Row],[Нас.пункт, микрорайон]]="Искателей","Искателей","")</f>
        <v/>
      </c>
      <c r="U42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2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42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42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0" s="5" t="s">
        <v>2968</v>
      </c>
      <c r="AA420" s="5">
        <v>1</v>
      </c>
      <c r="AB420" s="1"/>
      <c r="AC42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0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20" s="1">
        <v>2</v>
      </c>
      <c r="AF420" s="1">
        <v>201</v>
      </c>
      <c r="AG420" s="1" t="s">
        <v>1350</v>
      </c>
      <c r="AH420" s="7">
        <v>2100361.66</v>
      </c>
      <c r="AI420" s="7">
        <f>Таблица2[[#This Row],[Действующая КС]]/Таблица2[[#This Row],[Площадь помещения]]</f>
        <v>39112.880074487897</v>
      </c>
      <c r="AJ420" s="43">
        <f>VLOOKUP(Таблица2[[#This Row],[Уточнённый кадастровый номер родительского объекта - здания]],Таблица1[[Кадастровый номер здания]:[УПКС]],33,0)</f>
        <v>32236.729500000001</v>
      </c>
      <c r="AK420" s="47">
        <f>ROUND(Таблица2[[#This Row],[УПКС родительского объекта]]*Таблица2[[#This Row],[Площадь помещения]],2)</f>
        <v>1731112.37</v>
      </c>
      <c r="AL420" s="14">
        <f>Таблица2[[#This Row],[Кадастровая стоимость, руб]]/Таблица2[[#This Row],[Действующая КС]]</f>
        <v>0.82419728133868142</v>
      </c>
      <c r="AM420" s="13" t="s">
        <v>3996</v>
      </c>
      <c r="AN420" s="13" t="s">
        <v>3997</v>
      </c>
      <c r="AO420" s="13" t="s">
        <v>3999</v>
      </c>
      <c r="AP420" s="12" t="s">
        <v>3985</v>
      </c>
      <c r="AQ420" s="12" t="s">
        <v>3986</v>
      </c>
      <c r="AR420" s="46" t="s">
        <v>4015</v>
      </c>
    </row>
    <row r="421" spans="1:44" x14ac:dyDescent="0.25">
      <c r="A421" s="1" t="s">
        <v>3153</v>
      </c>
      <c r="B421" s="1" t="s">
        <v>2966</v>
      </c>
      <c r="C421" s="1" t="s">
        <v>85</v>
      </c>
      <c r="D42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2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2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21" s="1"/>
      <c r="H42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21" s="5">
        <f>VLOOKUP(Таблица2[[#This Row],[Уточнённый кадастровый номер родительского объекта - здания]],Таблица1[[Кадастровый номер здания]:[№ корп]],14,0)</f>
        <v>1994</v>
      </c>
      <c r="J421" s="5" t="s">
        <v>3988</v>
      </c>
      <c r="K421" s="5" t="s">
        <v>3989</v>
      </c>
      <c r="L421" s="5" t="s">
        <v>1005</v>
      </c>
      <c r="M421" s="5">
        <v>205001000000</v>
      </c>
      <c r="N421" s="5" t="s">
        <v>2966</v>
      </c>
      <c r="O421" s="1">
        <v>31.1</v>
      </c>
      <c r="P421" s="6">
        <v>2</v>
      </c>
      <c r="Q421" s="6" t="s">
        <v>3913</v>
      </c>
      <c r="R421" s="1" t="s">
        <v>3154</v>
      </c>
      <c r="S42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1" s="1" t="str">
        <f>IF(Таблица2[[#This Row],[Нас.пункт, микрорайон]]="Искателей","Искателей","")</f>
        <v/>
      </c>
      <c r="U42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2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42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42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1" s="5" t="s">
        <v>2968</v>
      </c>
      <c r="AA421" s="5">
        <v>2</v>
      </c>
      <c r="AB421" s="1"/>
      <c r="AC42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1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21" s="1">
        <v>2</v>
      </c>
      <c r="AF421" s="1">
        <v>201</v>
      </c>
      <c r="AG421" s="1" t="s">
        <v>1350</v>
      </c>
      <c r="AH421" s="7">
        <v>1379724.13</v>
      </c>
      <c r="AI421" s="7">
        <f>Таблица2[[#This Row],[Действующая КС]]/Таблица2[[#This Row],[Площадь помещения]]</f>
        <v>44364.119935691313</v>
      </c>
      <c r="AJ421" s="43">
        <f>VLOOKUP(Таблица2[[#This Row],[Уточнённый кадастровый номер родительского объекта - здания]],Таблица1[[Кадастровый номер здания]:[УПКС]],33,0)</f>
        <v>32236.729500000001</v>
      </c>
      <c r="AK421" s="47">
        <f>ROUND(Таблица2[[#This Row],[УПКС родительского объекта]]*Таблица2[[#This Row],[Площадь помещения]],2)</f>
        <v>1002562.29</v>
      </c>
      <c r="AL421" s="14">
        <f>Таблица2[[#This Row],[Кадастровая стоимость, руб]]/Таблица2[[#This Row],[Действующая КС]]</f>
        <v>0.72663967252642025</v>
      </c>
      <c r="AM421" s="13" t="s">
        <v>3996</v>
      </c>
      <c r="AN421" s="13" t="s">
        <v>3997</v>
      </c>
      <c r="AO421" s="13" t="s">
        <v>3999</v>
      </c>
      <c r="AP421" s="12" t="s">
        <v>3985</v>
      </c>
      <c r="AQ421" s="12" t="s">
        <v>3986</v>
      </c>
      <c r="AR421" s="46" t="s">
        <v>4015</v>
      </c>
    </row>
    <row r="422" spans="1:44" x14ac:dyDescent="0.25">
      <c r="A422" s="1" t="s">
        <v>3789</v>
      </c>
      <c r="B422" s="1" t="s">
        <v>2966</v>
      </c>
      <c r="C422" s="1" t="s">
        <v>175</v>
      </c>
      <c r="D42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2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2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22" s="1"/>
      <c r="H42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Бетонные</v>
      </c>
      <c r="I422" s="5">
        <f>VLOOKUP(Таблица2[[#This Row],[Уточнённый кадастровый номер родительского объекта - здания]],Таблица1[[Кадастровый номер здания]:[№ корп]],14,0)</f>
        <v>1996</v>
      </c>
      <c r="J422" s="5" t="s">
        <v>3988</v>
      </c>
      <c r="K422" s="5" t="s">
        <v>3989</v>
      </c>
      <c r="L422" s="5" t="s">
        <v>1005</v>
      </c>
      <c r="M422" s="5">
        <v>205001000000</v>
      </c>
      <c r="N422" s="5" t="s">
        <v>2966</v>
      </c>
      <c r="O422" s="1">
        <v>102.8</v>
      </c>
      <c r="P422" s="6">
        <v>1</v>
      </c>
      <c r="Q422" s="6" t="s">
        <v>3913</v>
      </c>
      <c r="R422" s="1" t="s">
        <v>3790</v>
      </c>
      <c r="S42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2" s="1" t="str">
        <f>IF(Таблица2[[#This Row],[Нас.пункт, микрорайон]]="Искателей","Искателей","")</f>
        <v/>
      </c>
      <c r="U42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2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42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</v>
      </c>
      <c r="X42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2" s="5" t="s">
        <v>2968</v>
      </c>
      <c r="AA422" s="5">
        <v>1</v>
      </c>
      <c r="AB422" s="1" t="s">
        <v>3164</v>
      </c>
      <c r="AC42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22" s="1">
        <v>2</v>
      </c>
      <c r="AF422" s="1">
        <v>202</v>
      </c>
      <c r="AG422" s="1" t="s">
        <v>1352</v>
      </c>
      <c r="AH422" s="7">
        <v>5495268.1600000001</v>
      </c>
      <c r="AI422" s="7">
        <f>Таблица2[[#This Row],[Действующая КС]]/Таблица2[[#This Row],[Площадь помещения]]</f>
        <v>53455.915953307398</v>
      </c>
      <c r="AJ422" s="43">
        <f>VLOOKUP(Таблица2[[#This Row],[Уточнённый кадастровый номер родительского объекта - здания]],Таблица1[[Кадастровый номер здания]:[УПКС]],33,0)</f>
        <v>31161.126</v>
      </c>
      <c r="AK422" s="47">
        <f>ROUND(Таблица2[[#This Row],[УПКС родительского объекта]]*Таблица2[[#This Row],[Площадь помещения]],2)</f>
        <v>3203363.75</v>
      </c>
      <c r="AL422" s="14">
        <f>Таблица2[[#This Row],[Кадастровая стоимость, руб]]/Таблица2[[#This Row],[Действующая КС]]</f>
        <v>0.58293128865252686</v>
      </c>
      <c r="AM422" s="13" t="s">
        <v>3996</v>
      </c>
      <c r="AN422" s="13" t="s">
        <v>3997</v>
      </c>
      <c r="AO422" s="13" t="s">
        <v>3999</v>
      </c>
      <c r="AP422" s="12" t="s">
        <v>3985</v>
      </c>
      <c r="AQ422" s="12" t="s">
        <v>3986</v>
      </c>
      <c r="AR422" s="46" t="s">
        <v>4015</v>
      </c>
    </row>
    <row r="423" spans="1:44" x14ac:dyDescent="0.25">
      <c r="A423" s="1" t="s">
        <v>3791</v>
      </c>
      <c r="B423" s="1" t="s">
        <v>2966</v>
      </c>
      <c r="C423" s="1" t="s">
        <v>171</v>
      </c>
      <c r="D42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2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2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23" s="1"/>
      <c r="H42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Бетонные</v>
      </c>
      <c r="I423" s="5">
        <f>VLOOKUP(Таблица2[[#This Row],[Уточнённый кадастровый номер родительского объекта - здания]],Таблица1[[Кадастровый номер здания]:[№ корп]],14,0)</f>
        <v>1993</v>
      </c>
      <c r="J423" s="5" t="s">
        <v>3988</v>
      </c>
      <c r="K423" s="5" t="s">
        <v>3989</v>
      </c>
      <c r="L423" s="5" t="s">
        <v>1005</v>
      </c>
      <c r="M423" s="5">
        <v>205001000000</v>
      </c>
      <c r="N423" s="5" t="s">
        <v>2966</v>
      </c>
      <c r="O423" s="1">
        <v>101.8</v>
      </c>
      <c r="P423" s="6">
        <v>1</v>
      </c>
      <c r="Q423" s="6" t="s">
        <v>3913</v>
      </c>
      <c r="R423" s="1" t="s">
        <v>3792</v>
      </c>
      <c r="S42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3" s="1" t="str">
        <f>IF(Таблица2[[#This Row],[Нас.пункт, микрорайон]]="Искателей","Искателей","")</f>
        <v/>
      </c>
      <c r="U42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2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Высоцкого</v>
      </c>
      <c r="W42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5</v>
      </c>
      <c r="X42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3" s="5" t="s">
        <v>2968</v>
      </c>
      <c r="AA423" s="5">
        <v>1</v>
      </c>
      <c r="AB423" s="1" t="s">
        <v>3164</v>
      </c>
      <c r="AC42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23" s="1">
        <v>2</v>
      </c>
      <c r="AF423" s="1">
        <v>202</v>
      </c>
      <c r="AG423" s="1" t="s">
        <v>1352</v>
      </c>
      <c r="AH423" s="7">
        <v>5198149.01</v>
      </c>
      <c r="AI423" s="7">
        <f>Таблица2[[#This Row],[Действующая КС]]/Таблица2[[#This Row],[Площадь помещения]]</f>
        <v>51062.367485265226</v>
      </c>
      <c r="AJ423" s="43">
        <f>VLOOKUP(Таблица2[[#This Row],[Уточнённый кадастровый номер родительского объекта - здания]],Таблица1[[Кадастровый номер здания]:[УПКС]],33,0)</f>
        <v>29881.022300000001</v>
      </c>
      <c r="AK423" s="47">
        <f>ROUND(Таблица2[[#This Row],[УПКС родительского объекта]]*Таблица2[[#This Row],[Площадь помещения]],2)</f>
        <v>3041888.07</v>
      </c>
      <c r="AL423" s="14">
        <f>Таблица2[[#This Row],[Кадастровая стоимость, руб]]/Таблица2[[#This Row],[Действующая КС]]</f>
        <v>0.58518677786037532</v>
      </c>
      <c r="AM423" s="13" t="s">
        <v>3996</v>
      </c>
      <c r="AN423" s="13" t="s">
        <v>3997</v>
      </c>
      <c r="AO423" s="13" t="s">
        <v>3999</v>
      </c>
      <c r="AP423" s="12" t="s">
        <v>3985</v>
      </c>
      <c r="AQ423" s="12" t="s">
        <v>3986</v>
      </c>
      <c r="AR423" s="46" t="s">
        <v>4015</v>
      </c>
    </row>
    <row r="424" spans="1:44" x14ac:dyDescent="0.25">
      <c r="A424" s="1" t="s">
        <v>3155</v>
      </c>
      <c r="B424" s="1" t="s">
        <v>2965</v>
      </c>
      <c r="C424" s="1" t="s">
        <v>111</v>
      </c>
      <c r="D42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83:00:050404</v>
      </c>
      <c r="E42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2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24" s="1"/>
      <c r="H42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24" s="5">
        <f>VLOOKUP(Таблица2[[#This Row],[Уточнённый кадастровый номер родительского объекта - здания]],Таблица1[[Кадастровый номер здания]:[№ корп]],14,0)</f>
        <v>1930</v>
      </c>
      <c r="J424" s="5" t="s">
        <v>3988</v>
      </c>
      <c r="K424" s="5" t="s">
        <v>3989</v>
      </c>
      <c r="L424" s="5" t="s">
        <v>1005</v>
      </c>
      <c r="M424" s="5">
        <v>205001000000</v>
      </c>
      <c r="N424" s="5" t="s">
        <v>2966</v>
      </c>
      <c r="O424" s="1">
        <v>41.1</v>
      </c>
      <c r="P424" s="6">
        <v>1</v>
      </c>
      <c r="Q424" s="6" t="s">
        <v>3916</v>
      </c>
      <c r="R424" s="1" t="s">
        <v>3150</v>
      </c>
      <c r="S42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4" s="1" t="str">
        <f>IF(Таблица2[[#This Row],[Нас.пункт, микрорайон]]="Искателей","Искателей","")</f>
        <v/>
      </c>
      <c r="U42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12 Мирный</v>
      </c>
      <c r="V42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Мира</v>
      </c>
      <c r="W42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64</v>
      </c>
      <c r="X42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4" s="5" t="s">
        <v>2968</v>
      </c>
      <c r="AA424" s="5">
        <v>1</v>
      </c>
      <c r="AB424" s="1"/>
      <c r="AC42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4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24" s="1">
        <v>2</v>
      </c>
      <c r="AF424" s="1">
        <v>201</v>
      </c>
      <c r="AG424" s="1" t="s">
        <v>1350</v>
      </c>
      <c r="AH424" s="7">
        <v>805892.91</v>
      </c>
      <c r="AI424" s="7">
        <f>Таблица2[[#This Row],[Действующая КС]]/Таблица2[[#This Row],[Площадь помещения]]</f>
        <v>19608.099999999999</v>
      </c>
      <c r="AJ424" s="43">
        <f>VLOOKUP(Таблица2[[#This Row],[Уточнённый кадастровый номер родительского объекта - здания]],Таблица1[[Кадастровый номер здания]:[УПКС]],33,0)</f>
        <v>5653.9537</v>
      </c>
      <c r="AK424" s="47">
        <f>ROUND(Таблица2[[#This Row],[УПКС родительского объекта]]*Таблица2[[#This Row],[Площадь помещения]],2)</f>
        <v>232377.5</v>
      </c>
      <c r="AL424" s="14">
        <f>Таблица2[[#This Row],[Кадастровая стоимость, руб]]/Таблица2[[#This Row],[Действующая КС]]</f>
        <v>0.28834786497873521</v>
      </c>
      <c r="AM424" s="13" t="s">
        <v>3996</v>
      </c>
      <c r="AN424" s="13" t="s">
        <v>3997</v>
      </c>
      <c r="AO424" s="13" t="s">
        <v>3999</v>
      </c>
      <c r="AP424" s="12" t="s">
        <v>3985</v>
      </c>
      <c r="AQ424" s="12" t="s">
        <v>3986</v>
      </c>
      <c r="AR424" s="46" t="s">
        <v>4015</v>
      </c>
    </row>
    <row r="425" spans="1:44" x14ac:dyDescent="0.25">
      <c r="A425" s="1" t="s">
        <v>3793</v>
      </c>
      <c r="B425" s="1" t="s">
        <v>2999</v>
      </c>
      <c r="C425" s="1" t="s">
        <v>1108</v>
      </c>
      <c r="D42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2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2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25" s="1"/>
      <c r="H42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25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425" s="5" t="s">
        <v>3988</v>
      </c>
      <c r="K425" s="5" t="s">
        <v>3989</v>
      </c>
      <c r="L425" s="5" t="s">
        <v>1005</v>
      </c>
      <c r="M425" s="5">
        <v>205001000000</v>
      </c>
      <c r="N425" s="5" t="s">
        <v>2966</v>
      </c>
      <c r="O425" s="1">
        <v>38.1</v>
      </c>
      <c r="P425" s="6">
        <v>1</v>
      </c>
      <c r="Q425" s="6" t="s">
        <v>3917</v>
      </c>
      <c r="R425" s="1" t="s">
        <v>3794</v>
      </c>
      <c r="S42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5" s="1" t="str">
        <f>IF(Таблица2[[#This Row],[Нас.пункт, микрорайон]]="Искателей","Искателей","")</f>
        <v/>
      </c>
      <c r="U42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2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2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</v>
      </c>
      <c r="X42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5" s="5" t="s">
        <v>2968</v>
      </c>
      <c r="AA425" s="5">
        <v>1</v>
      </c>
      <c r="AB425" s="1" t="s">
        <v>3164</v>
      </c>
      <c r="AC42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25" s="1">
        <v>2</v>
      </c>
      <c r="AF425" s="1">
        <v>202</v>
      </c>
      <c r="AG425" s="1" t="s">
        <v>1352</v>
      </c>
      <c r="AH425" s="7">
        <v>198341.42</v>
      </c>
      <c r="AI425" s="7">
        <f>Таблица2[[#This Row],[Действующая КС]]/Таблица2[[#This Row],[Площадь помещения]]</f>
        <v>5205.8115485564304</v>
      </c>
      <c r="AJ425" s="43">
        <f>VLOOKUP(Таблица2[[#This Row],[Уточнённый кадастровый номер родительского объекта - здания]],Таблица1[[Кадастровый номер здания]:[УПКС]],33,0)</f>
        <v>14087.901599999999</v>
      </c>
      <c r="AK425" s="47">
        <f>ROUND(Таблица2[[#This Row],[УПКС родительского объекта]]*Таблица2[[#This Row],[Площадь помещения]],2)</f>
        <v>536749.05000000005</v>
      </c>
      <c r="AL425" s="14">
        <f>Таблица2[[#This Row],[Кадастровая стоимость, руб]]/Таблица2[[#This Row],[Действующая КС]]</f>
        <v>2.7061873914182928</v>
      </c>
      <c r="AM425" s="13" t="s">
        <v>3996</v>
      </c>
      <c r="AN425" s="13" t="s">
        <v>3997</v>
      </c>
      <c r="AO425" s="13" t="s">
        <v>3999</v>
      </c>
      <c r="AP425" s="12" t="s">
        <v>3985</v>
      </c>
      <c r="AQ425" s="12" t="s">
        <v>3986</v>
      </c>
      <c r="AR425" s="46" t="s">
        <v>4015</v>
      </c>
    </row>
    <row r="426" spans="1:44" x14ac:dyDescent="0.25">
      <c r="A426" s="1" t="s">
        <v>3795</v>
      </c>
      <c r="B426" s="1" t="s">
        <v>2966</v>
      </c>
      <c r="C426" s="1" t="s">
        <v>1123</v>
      </c>
      <c r="D42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2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2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26" s="1"/>
      <c r="H42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26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426" s="5" t="s">
        <v>3988</v>
      </c>
      <c r="K426" s="5" t="s">
        <v>3989</v>
      </c>
      <c r="L426" s="5" t="s">
        <v>1005</v>
      </c>
      <c r="M426" s="5">
        <v>205001000000</v>
      </c>
      <c r="N426" s="5" t="s">
        <v>2966</v>
      </c>
      <c r="O426" s="1">
        <v>70.8</v>
      </c>
      <c r="P426" s="6">
        <v>1</v>
      </c>
      <c r="Q426" s="6" t="s">
        <v>3917</v>
      </c>
      <c r="R426" s="1" t="s">
        <v>3796</v>
      </c>
      <c r="S42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6" s="1" t="str">
        <f>IF(Таблица2[[#This Row],[Нас.пункт, микрорайон]]="Искателей","Искателей","")</f>
        <v/>
      </c>
      <c r="U42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2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2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28</v>
      </c>
      <c r="X42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6" s="5" t="s">
        <v>2968</v>
      </c>
      <c r="AA426" s="5">
        <v>1</v>
      </c>
      <c r="AB426" s="1" t="s">
        <v>3164</v>
      </c>
      <c r="AC42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26" s="1">
        <v>2</v>
      </c>
      <c r="AF426" s="1">
        <v>202</v>
      </c>
      <c r="AG426" s="1" t="s">
        <v>1352</v>
      </c>
      <c r="AH426" s="7">
        <v>2602269.58</v>
      </c>
      <c r="AI426" s="7">
        <f>Таблица2[[#This Row],[Действующая КС]]/Таблица2[[#This Row],[Площадь помещения]]</f>
        <v>36755.220056497179</v>
      </c>
      <c r="AJ426" s="43">
        <f>VLOOKUP(Таблица2[[#This Row],[Уточнённый кадастровый номер родительского объекта - здания]],Таблица1[[Кадастровый номер здания]:[УПКС]],33,0)</f>
        <v>12967.854300000001</v>
      </c>
      <c r="AK426" s="47">
        <f>ROUND(Таблица2[[#This Row],[УПКС родительского объекта]]*Таблица2[[#This Row],[Площадь помещения]],2)</f>
        <v>918124.08</v>
      </c>
      <c r="AL426" s="14">
        <f>Таблица2[[#This Row],[Кадастровая стоимость, руб]]/Таблица2[[#This Row],[Действующая КС]]</f>
        <v>0.35281666705722314</v>
      </c>
      <c r="AM426" s="13" t="s">
        <v>3996</v>
      </c>
      <c r="AN426" s="13" t="s">
        <v>3997</v>
      </c>
      <c r="AO426" s="13" t="s">
        <v>3999</v>
      </c>
      <c r="AP426" s="12" t="s">
        <v>3985</v>
      </c>
      <c r="AQ426" s="12" t="s">
        <v>3986</v>
      </c>
      <c r="AR426" s="46" t="s">
        <v>4015</v>
      </c>
    </row>
    <row r="427" spans="1:44" x14ac:dyDescent="0.25">
      <c r="A427" s="1" t="s">
        <v>3797</v>
      </c>
      <c r="B427" s="1" t="s">
        <v>2966</v>
      </c>
      <c r="C427" s="1" t="s">
        <v>1102</v>
      </c>
      <c r="D42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2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2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27" s="1"/>
      <c r="H42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27" s="5">
        <f>VLOOKUP(Таблица2[[#This Row],[Уточнённый кадастровый номер родительского объекта - здания]],Таблица1[[Кадастровый номер здания]:[№ корп]],14,0)</f>
        <v>1953</v>
      </c>
      <c r="J427" s="5" t="s">
        <v>3988</v>
      </c>
      <c r="K427" s="5" t="s">
        <v>3989</v>
      </c>
      <c r="L427" s="5" t="s">
        <v>1005</v>
      </c>
      <c r="M427" s="5">
        <v>205001000000</v>
      </c>
      <c r="N427" s="5" t="s">
        <v>2966</v>
      </c>
      <c r="O427" s="1">
        <v>30.6</v>
      </c>
      <c r="P427" s="6">
        <v>1</v>
      </c>
      <c r="Q427" s="6" t="s">
        <v>3917</v>
      </c>
      <c r="R427" s="1" t="s">
        <v>3798</v>
      </c>
      <c r="S42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7" s="1" t="str">
        <f>IF(Таблица2[[#This Row],[Нас.пункт, микрорайон]]="Искателей","Искателей","")</f>
        <v/>
      </c>
      <c r="U42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2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2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</v>
      </c>
      <c r="X42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7" s="5" t="s">
        <v>2968</v>
      </c>
      <c r="AA427" s="5">
        <v>1</v>
      </c>
      <c r="AB427" s="1" t="s">
        <v>3164</v>
      </c>
      <c r="AC42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27" s="1">
        <v>2</v>
      </c>
      <c r="AF427" s="1">
        <v>202</v>
      </c>
      <c r="AG427" s="1" t="s">
        <v>1352</v>
      </c>
      <c r="AH427" s="7">
        <v>159266</v>
      </c>
      <c r="AI427" s="7">
        <f>Таблица2[[#This Row],[Действующая КС]]/Таблица2[[#This Row],[Площадь помещения]]</f>
        <v>5204.7712418300653</v>
      </c>
      <c r="AJ427" s="43">
        <f>VLOOKUP(Таблица2[[#This Row],[Уточнённый кадастровый номер родительского объекта - здания]],Таблица1[[Кадастровый номер здания]:[УПКС]],33,0)</f>
        <v>14266.9328</v>
      </c>
      <c r="AK427" s="47">
        <f>ROUND(Таблица2[[#This Row],[УПКС родительского объекта]]*Таблица2[[#This Row],[Площадь помещения]],2)</f>
        <v>436568.14</v>
      </c>
      <c r="AL427" s="14">
        <f>Таблица2[[#This Row],[Кадастровая стоимость, руб]]/Таблица2[[#This Row],[Действующая КС]]</f>
        <v>2.7411257895596046</v>
      </c>
      <c r="AM427" s="13" t="s">
        <v>3996</v>
      </c>
      <c r="AN427" s="13" t="s">
        <v>3997</v>
      </c>
      <c r="AO427" s="13" t="s">
        <v>3999</v>
      </c>
      <c r="AP427" s="12" t="s">
        <v>3985</v>
      </c>
      <c r="AQ427" s="12" t="s">
        <v>3986</v>
      </c>
      <c r="AR427" s="46" t="s">
        <v>4015</v>
      </c>
    </row>
    <row r="428" spans="1:44" x14ac:dyDescent="0.25">
      <c r="A428" s="1" t="s">
        <v>3799</v>
      </c>
      <c r="B428" s="1" t="s">
        <v>2999</v>
      </c>
      <c r="C428" s="1" t="s">
        <v>1137</v>
      </c>
      <c r="D42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2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2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28" s="1"/>
      <c r="H42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28" s="5">
        <f>VLOOKUP(Таблица2[[#This Row],[Уточнённый кадастровый номер родительского объекта - здания]],Таблица1[[Кадастровый номер здания]:[№ корп]],14,0)</f>
        <v>1934</v>
      </c>
      <c r="J428" s="5" t="s">
        <v>3988</v>
      </c>
      <c r="K428" s="5" t="s">
        <v>3989</v>
      </c>
      <c r="L428" s="5" t="s">
        <v>1005</v>
      </c>
      <c r="M428" s="5">
        <v>205001000000</v>
      </c>
      <c r="N428" s="5" t="s">
        <v>2966</v>
      </c>
      <c r="O428" s="1">
        <v>66</v>
      </c>
      <c r="P428" s="6">
        <v>1</v>
      </c>
      <c r="Q428" s="6" t="s">
        <v>3917</v>
      </c>
      <c r="R428" s="1" t="s">
        <v>3800</v>
      </c>
      <c r="S42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8" s="1" t="str">
        <f>IF(Таблица2[[#This Row],[Нас.пункт, микрорайон]]="Искателей","Искателей","")</f>
        <v/>
      </c>
      <c r="U42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2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2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42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8" s="5" t="s">
        <v>2968</v>
      </c>
      <c r="AA428" s="5">
        <v>1</v>
      </c>
      <c r="AB428" s="1"/>
      <c r="AC42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28" s="1">
        <v>2</v>
      </c>
      <c r="AF428" s="1">
        <v>201</v>
      </c>
      <c r="AG428" s="1" t="s">
        <v>1350</v>
      </c>
      <c r="AH428" s="7">
        <v>254776.66</v>
      </c>
      <c r="AI428" s="7">
        <f>Таблица2[[#This Row],[Действующая КС]]/Таблица2[[#This Row],[Площадь помещения]]</f>
        <v>3860.2524242424242</v>
      </c>
      <c r="AJ428" s="43">
        <f>VLOOKUP(Таблица2[[#This Row],[Уточнённый кадастровый номер родительского объекта - здания]],Таблица1[[Кадастровый номер здания]:[УПКС]],33,0)</f>
        <v>9317.9593999999997</v>
      </c>
      <c r="AK428" s="47">
        <f>ROUND(Таблица2[[#This Row],[УПКС родительского объекта]]*Таблица2[[#This Row],[Площадь помещения]],2)</f>
        <v>614985.31999999995</v>
      </c>
      <c r="AL428" s="14">
        <f>Таблица2[[#This Row],[Кадастровая стоимость, руб]]/Таблица2[[#This Row],[Действующая КС]]</f>
        <v>2.4138212660453275</v>
      </c>
      <c r="AM428" s="13" t="s">
        <v>3996</v>
      </c>
      <c r="AN428" s="13" t="s">
        <v>3997</v>
      </c>
      <c r="AO428" s="13" t="s">
        <v>3999</v>
      </c>
      <c r="AP428" s="12" t="s">
        <v>3985</v>
      </c>
      <c r="AQ428" s="12" t="s">
        <v>3986</v>
      </c>
      <c r="AR428" s="46" t="s">
        <v>4015</v>
      </c>
    </row>
    <row r="429" spans="1:44" x14ac:dyDescent="0.25">
      <c r="A429" s="1" t="s">
        <v>3801</v>
      </c>
      <c r="B429" s="1" t="s">
        <v>94</v>
      </c>
      <c r="C429" s="1" t="s">
        <v>1137</v>
      </c>
      <c r="D42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2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2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29" s="1"/>
      <c r="H42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29" s="5">
        <f>VLOOKUP(Таблица2[[#This Row],[Уточнённый кадастровый номер родительского объекта - здания]],Таблица1[[Кадастровый номер здания]:[№ корп]],14,0)</f>
        <v>1934</v>
      </c>
      <c r="J429" s="5" t="s">
        <v>3988</v>
      </c>
      <c r="K429" s="5" t="s">
        <v>3989</v>
      </c>
      <c r="L429" s="5" t="s">
        <v>1005</v>
      </c>
      <c r="M429" s="5">
        <v>205001000000</v>
      </c>
      <c r="N429" s="5" t="s">
        <v>2966</v>
      </c>
      <c r="O429" s="1">
        <v>65.5</v>
      </c>
      <c r="P429" s="6">
        <v>1</v>
      </c>
      <c r="Q429" s="6" t="s">
        <v>3917</v>
      </c>
      <c r="R429" s="1" t="s">
        <v>3802</v>
      </c>
      <c r="S42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29" s="1" t="str">
        <f>IF(Таблица2[[#This Row],[Нас.пункт, микрорайон]]="Искателей","Искателей","")</f>
        <v/>
      </c>
      <c r="U42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2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2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</v>
      </c>
      <c r="X42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2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29" s="5" t="s">
        <v>2967</v>
      </c>
      <c r="AA429" s="5" t="s">
        <v>2967</v>
      </c>
      <c r="AB429" s="1"/>
      <c r="AC42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2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29" s="1">
        <v>2</v>
      </c>
      <c r="AF429" s="1">
        <v>201</v>
      </c>
      <c r="AG429" s="1" t="s">
        <v>1350</v>
      </c>
      <c r="AH429" s="7">
        <v>252846.53</v>
      </c>
      <c r="AI429" s="7">
        <f>Таблица2[[#This Row],[Действующая КС]]/Таблица2[[#This Row],[Площадь помещения]]</f>
        <v>3860.2523664122136</v>
      </c>
      <c r="AJ429" s="43">
        <f>VLOOKUP(Таблица2[[#This Row],[Уточнённый кадастровый номер родительского объекта - здания]],Таблица1[[Кадастровый номер здания]:[УПКС]],33,0)</f>
        <v>9317.9593999999997</v>
      </c>
      <c r="AK429" s="47">
        <f>ROUND(Таблица2[[#This Row],[УПКС родительского объекта]]*Таблица2[[#This Row],[Площадь помещения]],2)</f>
        <v>610326.34</v>
      </c>
      <c r="AL429" s="14">
        <f>Таблица2[[#This Row],[Кадастровая стоимость, руб]]/Таблица2[[#This Row],[Действующая КС]]</f>
        <v>2.4138213010081646</v>
      </c>
      <c r="AM429" s="13" t="s">
        <v>3996</v>
      </c>
      <c r="AN429" s="13" t="s">
        <v>3997</v>
      </c>
      <c r="AO429" s="13" t="s">
        <v>3999</v>
      </c>
      <c r="AP429" s="12" t="s">
        <v>3985</v>
      </c>
      <c r="AQ429" s="12" t="s">
        <v>3986</v>
      </c>
      <c r="AR429" s="46" t="s">
        <v>4015</v>
      </c>
    </row>
    <row r="430" spans="1:44" x14ac:dyDescent="0.25">
      <c r="A430" s="1" t="s">
        <v>3803</v>
      </c>
      <c r="B430" s="1" t="s">
        <v>2999</v>
      </c>
      <c r="C430" s="1" t="s">
        <v>570</v>
      </c>
      <c r="D43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3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0" s="1"/>
      <c r="H43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30" s="5">
        <f>VLOOKUP(Таблица2[[#This Row],[Уточнённый кадастровый номер родительского объекта - здания]],Таблица1[[Кадастровый номер здания]:[№ корп]],14,0)</f>
        <v>1957</v>
      </c>
      <c r="J430" s="5" t="s">
        <v>3988</v>
      </c>
      <c r="K430" s="5" t="s">
        <v>3989</v>
      </c>
      <c r="L430" s="5" t="s">
        <v>1005</v>
      </c>
      <c r="M430" s="5">
        <v>205001000000</v>
      </c>
      <c r="N430" s="5" t="s">
        <v>2966</v>
      </c>
      <c r="O430" s="1">
        <v>39</v>
      </c>
      <c r="P430" s="6">
        <v>1</v>
      </c>
      <c r="Q430" s="6" t="s">
        <v>3917</v>
      </c>
      <c r="R430" s="1" t="s">
        <v>3804</v>
      </c>
      <c r="S43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0" s="1" t="str">
        <f>IF(Таблица2[[#This Row],[Нас.пункт, микрорайон]]="Искателей","Искателей","")</f>
        <v/>
      </c>
      <c r="U43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</v>
      </c>
      <c r="X43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0" s="5" t="s">
        <v>2968</v>
      </c>
      <c r="AA430" s="5">
        <v>1</v>
      </c>
      <c r="AB430" s="1" t="s">
        <v>3164</v>
      </c>
      <c r="AC43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0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0" s="1">
        <v>2</v>
      </c>
      <c r="AF430" s="1">
        <v>202</v>
      </c>
      <c r="AG430" s="1" t="s">
        <v>1352</v>
      </c>
      <c r="AH430" s="7">
        <v>326692.52</v>
      </c>
      <c r="AI430" s="7">
        <f>Таблица2[[#This Row],[Действующая КС]]/Таблица2[[#This Row],[Площадь помещения]]</f>
        <v>8376.7312820512834</v>
      </c>
      <c r="AJ430" s="43">
        <f>VLOOKUP(Таблица2[[#This Row],[Уточнённый кадастровый номер родительского объекта - здания]],Таблица1[[Кадастровый номер здания]:[УПКС]],33,0)</f>
        <v>14210.409299999999</v>
      </c>
      <c r="AK430" s="47">
        <f>ROUND(Таблица2[[#This Row],[УПКС родительского объекта]]*Таблица2[[#This Row],[Площадь помещения]],2)</f>
        <v>554205.96</v>
      </c>
      <c r="AL430" s="14">
        <f>Таблица2[[#This Row],[Кадастровая стоимость, руб]]/Таблица2[[#This Row],[Действующая КС]]</f>
        <v>1.6964145980446688</v>
      </c>
      <c r="AM430" s="13" t="s">
        <v>3996</v>
      </c>
      <c r="AN430" s="13" t="s">
        <v>3997</v>
      </c>
      <c r="AO430" s="13" t="s">
        <v>3999</v>
      </c>
      <c r="AP430" s="12" t="s">
        <v>3985</v>
      </c>
      <c r="AQ430" s="12" t="s">
        <v>3986</v>
      </c>
      <c r="AR430" s="46" t="s">
        <v>4015</v>
      </c>
    </row>
    <row r="431" spans="1:44" x14ac:dyDescent="0.25">
      <c r="A431" s="1" t="s">
        <v>3805</v>
      </c>
      <c r="B431" s="1" t="s">
        <v>2966</v>
      </c>
      <c r="C431" s="1" t="s">
        <v>477</v>
      </c>
      <c r="D43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3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1" s="1"/>
      <c r="H43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31" s="5">
        <f>VLOOKUP(Таблица2[[#This Row],[Уточнённый кадастровый номер родительского объекта - здания]],Таблица1[[Кадастровый номер здания]:[№ корп]],14,0)</f>
        <v>1950</v>
      </c>
      <c r="J431" s="5" t="s">
        <v>3988</v>
      </c>
      <c r="K431" s="5" t="s">
        <v>3989</v>
      </c>
      <c r="L431" s="5" t="s">
        <v>1005</v>
      </c>
      <c r="M431" s="5">
        <v>205001000000</v>
      </c>
      <c r="N431" s="5" t="s">
        <v>2966</v>
      </c>
      <c r="O431" s="1">
        <v>27.9</v>
      </c>
      <c r="P431" s="6">
        <v>1</v>
      </c>
      <c r="Q431" s="6" t="s">
        <v>3917</v>
      </c>
      <c r="R431" s="1" t="s">
        <v>3806</v>
      </c>
      <c r="S43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1" s="1" t="str">
        <f>IF(Таблица2[[#This Row],[Нас.пункт, микрорайон]]="Искателей","Искателей","")</f>
        <v/>
      </c>
      <c r="U43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43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1" s="5" t="s">
        <v>2968</v>
      </c>
      <c r="AA431" s="5">
        <v>1</v>
      </c>
      <c r="AB431" s="1" t="s">
        <v>3164</v>
      </c>
      <c r="AC43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1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1" s="1">
        <v>2</v>
      </c>
      <c r="AF431" s="1">
        <v>202</v>
      </c>
      <c r="AG431" s="1" t="s">
        <v>1352</v>
      </c>
      <c r="AH431" s="7">
        <v>271104.53000000003</v>
      </c>
      <c r="AI431" s="7">
        <f>Таблица2[[#This Row],[Действующая КС]]/Таблица2[[#This Row],[Площадь помещения]]</f>
        <v>9717.0082437275996</v>
      </c>
      <c r="AJ431" s="43">
        <f>VLOOKUP(Таблица2[[#This Row],[Уточнённый кадастровый номер родительского объекта - здания]],Таблица1[[Кадастровый номер здания]:[УПКС]],33,0)</f>
        <v>13888.4792</v>
      </c>
      <c r="AK431" s="47">
        <f>ROUND(Таблица2[[#This Row],[УПКС родительского объекта]]*Таблица2[[#This Row],[Площадь помещения]],2)</f>
        <v>387488.57</v>
      </c>
      <c r="AL431" s="14">
        <f>Таблица2[[#This Row],[Кадастровая стоимость, руб]]/Таблица2[[#This Row],[Действующая КС]]</f>
        <v>1.4292958144225771</v>
      </c>
      <c r="AM431" s="13" t="s">
        <v>3996</v>
      </c>
      <c r="AN431" s="13" t="s">
        <v>3997</v>
      </c>
      <c r="AO431" s="13" t="s">
        <v>3999</v>
      </c>
      <c r="AP431" s="12" t="s">
        <v>3985</v>
      </c>
      <c r="AQ431" s="12" t="s">
        <v>3986</v>
      </c>
      <c r="AR431" s="46" t="s">
        <v>4015</v>
      </c>
    </row>
    <row r="432" spans="1:44" x14ac:dyDescent="0.25">
      <c r="A432" s="1" t="s">
        <v>3807</v>
      </c>
      <c r="B432" s="1" t="s">
        <v>2999</v>
      </c>
      <c r="C432" s="1" t="s">
        <v>1104</v>
      </c>
      <c r="D43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3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2" s="1"/>
      <c r="H43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32" s="5">
        <f>VLOOKUP(Таблица2[[#This Row],[Уточнённый кадастровый номер родительского объекта - здания]],Таблица1[[Кадастровый номер здания]:[№ корп]],14,0)</f>
        <v>1937</v>
      </c>
      <c r="J432" s="5" t="s">
        <v>3988</v>
      </c>
      <c r="K432" s="5" t="s">
        <v>3989</v>
      </c>
      <c r="L432" s="5" t="s">
        <v>1005</v>
      </c>
      <c r="M432" s="5">
        <v>205001000000</v>
      </c>
      <c r="N432" s="5" t="s">
        <v>2966</v>
      </c>
      <c r="O432" s="1">
        <v>32.5</v>
      </c>
      <c r="P432" s="6">
        <v>1</v>
      </c>
      <c r="Q432" s="6" t="s">
        <v>3917</v>
      </c>
      <c r="R432" s="1" t="s">
        <v>3808</v>
      </c>
      <c r="S43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2" s="1" t="str">
        <f>IF(Таблица2[[#This Row],[Нас.пункт, микрорайон]]="Искателей","Искателей","")</f>
        <v/>
      </c>
      <c r="U43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17</v>
      </c>
      <c r="X43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2" s="5" t="s">
        <v>2968</v>
      </c>
      <c r="AA432" s="5">
        <v>1</v>
      </c>
      <c r="AB432" s="1" t="s">
        <v>3164</v>
      </c>
      <c r="AC43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2" s="1">
        <v>2</v>
      </c>
      <c r="AF432" s="1">
        <v>202</v>
      </c>
      <c r="AG432" s="1" t="s">
        <v>1352</v>
      </c>
      <c r="AH432" s="7">
        <v>169155.06</v>
      </c>
      <c r="AI432" s="7">
        <f>Таблица2[[#This Row],[Действующая КС]]/Таблица2[[#This Row],[Площадь помещения]]</f>
        <v>5204.7710769230771</v>
      </c>
      <c r="AJ432" s="43">
        <f>VLOOKUP(Таблица2[[#This Row],[Уточнённый кадастровый номер родительского объекта - здания]],Таблица1[[Кадастровый номер здания]:[УПКС]],33,0)</f>
        <v>12931.4548</v>
      </c>
      <c r="AK432" s="47">
        <f>ROUND(Таблица2[[#This Row],[УПКС родительского объекта]]*Таблица2[[#This Row],[Площадь помещения]],2)</f>
        <v>420272.28</v>
      </c>
      <c r="AL432" s="14">
        <f>Таблица2[[#This Row],[Кадастровая стоимость, руб]]/Таблица2[[#This Row],[Действующая КС]]</f>
        <v>2.4845386239111029</v>
      </c>
      <c r="AM432" s="13" t="s">
        <v>3996</v>
      </c>
      <c r="AN432" s="13" t="s">
        <v>3997</v>
      </c>
      <c r="AO432" s="13" t="s">
        <v>3999</v>
      </c>
      <c r="AP432" s="12" t="s">
        <v>3985</v>
      </c>
      <c r="AQ432" s="12" t="s">
        <v>3986</v>
      </c>
      <c r="AR432" s="46" t="s">
        <v>4015</v>
      </c>
    </row>
    <row r="433" spans="1:44" x14ac:dyDescent="0.25">
      <c r="A433" s="1" t="s">
        <v>3809</v>
      </c>
      <c r="B433" s="1" t="s">
        <v>2999</v>
      </c>
      <c r="C433" s="1" t="s">
        <v>1107</v>
      </c>
      <c r="D43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3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3" s="1"/>
      <c r="H43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33" s="5">
        <f>VLOOKUP(Таблица2[[#This Row],[Уточнённый кадастровый номер родительского объекта - здания]],Таблица1[[Кадастровый номер здания]:[№ корп]],14,0)</f>
        <v>1935</v>
      </c>
      <c r="J433" s="5" t="s">
        <v>3988</v>
      </c>
      <c r="K433" s="5" t="s">
        <v>3989</v>
      </c>
      <c r="L433" s="5" t="s">
        <v>1005</v>
      </c>
      <c r="M433" s="5">
        <v>205001000000</v>
      </c>
      <c r="N433" s="5" t="s">
        <v>2966</v>
      </c>
      <c r="O433" s="1">
        <v>37.4</v>
      </c>
      <c r="P433" s="6">
        <v>1</v>
      </c>
      <c r="Q433" s="6" t="s">
        <v>3917</v>
      </c>
      <c r="R433" s="1" t="s">
        <v>3810</v>
      </c>
      <c r="S43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3" s="1" t="str">
        <f>IF(Таблица2[[#This Row],[Нас.пункт, микрорайон]]="Искателей","Искателей","")</f>
        <v/>
      </c>
      <c r="U43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13</v>
      </c>
      <c r="X43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3" s="5" t="s">
        <v>2968</v>
      </c>
      <c r="AA433" s="5">
        <v>1</v>
      </c>
      <c r="AB433" s="1" t="s">
        <v>3164</v>
      </c>
      <c r="AC43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3" s="1">
        <v>2</v>
      </c>
      <c r="AF433" s="1">
        <v>202</v>
      </c>
      <c r="AG433" s="1" t="s">
        <v>1352</v>
      </c>
      <c r="AH433" s="7">
        <v>1607101.94</v>
      </c>
      <c r="AI433" s="7">
        <f>Таблица2[[#This Row],[Действующая КС]]/Таблица2[[#This Row],[Площадь помещения]]</f>
        <v>42970.640106951869</v>
      </c>
      <c r="AJ433" s="43">
        <f>VLOOKUP(Таблица2[[#This Row],[Уточнённый кадастровый номер родительского объекта - здания]],Таблица1[[Кадастровый номер здания]:[УПКС]],33,0)</f>
        <v>12823.2183</v>
      </c>
      <c r="AK433" s="47">
        <f>ROUND(Таблица2[[#This Row],[УПКС родительского объекта]]*Таблица2[[#This Row],[Площадь помещения]],2)</f>
        <v>479588.36</v>
      </c>
      <c r="AL433" s="14">
        <f>Таблица2[[#This Row],[Кадастровая стоимость, руб]]/Таблица2[[#This Row],[Действующая КС]]</f>
        <v>0.29841813270413947</v>
      </c>
      <c r="AM433" s="13" t="s">
        <v>3996</v>
      </c>
      <c r="AN433" s="13" t="s">
        <v>3997</v>
      </c>
      <c r="AO433" s="13" t="s">
        <v>3999</v>
      </c>
      <c r="AP433" s="12" t="s">
        <v>3985</v>
      </c>
      <c r="AQ433" s="12" t="s">
        <v>3986</v>
      </c>
      <c r="AR433" s="46" t="s">
        <v>4015</v>
      </c>
    </row>
    <row r="434" spans="1:44" x14ac:dyDescent="0.25">
      <c r="A434" s="1" t="s">
        <v>3811</v>
      </c>
      <c r="B434" s="1" t="s">
        <v>2966</v>
      </c>
      <c r="C434" s="18" t="s">
        <v>658</v>
      </c>
      <c r="D43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3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4" s="1"/>
      <c r="H43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34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434" s="5" t="s">
        <v>3988</v>
      </c>
      <c r="K434" s="5" t="s">
        <v>3989</v>
      </c>
      <c r="L434" s="5" t="s">
        <v>1005</v>
      </c>
      <c r="M434" s="5">
        <v>205001000000</v>
      </c>
      <c r="N434" s="5" t="s">
        <v>2966</v>
      </c>
      <c r="O434" s="1">
        <v>59.7</v>
      </c>
      <c r="P434" s="6">
        <v>1</v>
      </c>
      <c r="Q434" s="6" t="s">
        <v>3917</v>
      </c>
      <c r="R434" s="1" t="s">
        <v>3812</v>
      </c>
      <c r="S43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4" s="1" t="str">
        <f>IF(Таблица2[[#This Row],[Нас.пункт, микрорайон]]="Искателей","Искателей","")</f>
        <v/>
      </c>
      <c r="U43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15</v>
      </c>
      <c r="X43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4" s="5" t="s">
        <v>2968</v>
      </c>
      <c r="AA434" s="5">
        <v>1</v>
      </c>
      <c r="AB434" s="1" t="s">
        <v>3164</v>
      </c>
      <c r="AC43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4" s="1">
        <v>2</v>
      </c>
      <c r="AF434" s="1">
        <v>202</v>
      </c>
      <c r="AG434" s="1" t="s">
        <v>1352</v>
      </c>
      <c r="AH434" s="7">
        <v>435079.05</v>
      </c>
      <c r="AI434" s="7">
        <f>Таблица2[[#This Row],[Действующая КС]]/Таблица2[[#This Row],[Площадь помещения]]</f>
        <v>7287.7562814070343</v>
      </c>
      <c r="AJ434" s="43">
        <f>VLOOKUP(Таблица2[[#This Row],[Уточнённый кадастровый номер родительского объекта - здания]],Таблица1[[Кадастровый номер здания]:[УПКС]],33,0)</f>
        <v>13399.9985</v>
      </c>
      <c r="AK434" s="47">
        <f>ROUND(Таблица2[[#This Row],[УПКС родительского объекта]]*Таблица2[[#This Row],[Площадь помещения]],2)</f>
        <v>799979.91</v>
      </c>
      <c r="AL434" s="14">
        <f>Таблица2[[#This Row],[Кадастровая стоимость, руб]]/Таблица2[[#This Row],[Действующая КС]]</f>
        <v>1.838700139664275</v>
      </c>
      <c r="AM434" s="13" t="s">
        <v>3996</v>
      </c>
      <c r="AN434" s="13" t="s">
        <v>3997</v>
      </c>
      <c r="AO434" s="13" t="s">
        <v>3999</v>
      </c>
      <c r="AP434" s="12" t="s">
        <v>3985</v>
      </c>
      <c r="AQ434" s="12" t="s">
        <v>3986</v>
      </c>
      <c r="AR434" s="46" t="s">
        <v>4015</v>
      </c>
    </row>
    <row r="435" spans="1:44" x14ac:dyDescent="0.25">
      <c r="A435" s="1" t="s">
        <v>3813</v>
      </c>
      <c r="B435" s="1" t="s">
        <v>2966</v>
      </c>
      <c r="C435" s="1" t="s">
        <v>1115</v>
      </c>
      <c r="D43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3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5" s="1"/>
      <c r="H43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35" s="5">
        <f>VLOOKUP(Таблица2[[#This Row],[Уточнённый кадастровый номер родительского объекта - здания]],Таблица1[[Кадастровый номер здания]:[№ корп]],14,0)</f>
        <v>1958</v>
      </c>
      <c r="J435" s="5" t="s">
        <v>3988</v>
      </c>
      <c r="K435" s="5" t="s">
        <v>3989</v>
      </c>
      <c r="L435" s="5" t="s">
        <v>1005</v>
      </c>
      <c r="M435" s="5">
        <v>205001000000</v>
      </c>
      <c r="N435" s="5" t="s">
        <v>2966</v>
      </c>
      <c r="O435" s="1">
        <v>47.9</v>
      </c>
      <c r="P435" s="6">
        <v>1</v>
      </c>
      <c r="Q435" s="6" t="s">
        <v>3917</v>
      </c>
      <c r="R435" s="1" t="s">
        <v>3814</v>
      </c>
      <c r="S43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5" s="1" t="str">
        <f>IF(Таблица2[[#This Row],[Нас.пункт, микрорайон]]="Искателей","Искателей","")</f>
        <v/>
      </c>
      <c r="U43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28</v>
      </c>
      <c r="X43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>корп</v>
      </c>
      <c r="Y43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>А</v>
      </c>
      <c r="Z435" s="5" t="s">
        <v>2968</v>
      </c>
      <c r="AA435" s="5">
        <v>1</v>
      </c>
      <c r="AB435" s="1" t="s">
        <v>3164</v>
      </c>
      <c r="AC43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5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5" s="1">
        <v>2</v>
      </c>
      <c r="AF435" s="1">
        <v>202</v>
      </c>
      <c r="AG435" s="1" t="s">
        <v>1352</v>
      </c>
      <c r="AH435" s="7">
        <v>1942881.48</v>
      </c>
      <c r="AI435" s="7">
        <f>Таблица2[[#This Row],[Действующая КС]]/Таблица2[[#This Row],[Площадь помещения]]</f>
        <v>40561.200000000004</v>
      </c>
      <c r="AJ435" s="43">
        <f>VLOOKUP(Таблица2[[#This Row],[Уточнённый кадастровый номер родительского объекта - здания]],Таблица1[[Кадастровый номер здания]:[УПКС]],33,0)</f>
        <v>14223.1304</v>
      </c>
      <c r="AK435" s="47">
        <f>ROUND(Таблица2[[#This Row],[УПКС родительского объекта]]*Таблица2[[#This Row],[Площадь помещения]],2)</f>
        <v>681287.95</v>
      </c>
      <c r="AL435" s="14">
        <f>Таблица2[[#This Row],[Кадастровая стоимость, руб]]/Таблица2[[#This Row],[Действующая КС]]</f>
        <v>0.35065852292750249</v>
      </c>
      <c r="AM435" s="13" t="s">
        <v>3996</v>
      </c>
      <c r="AN435" s="13" t="s">
        <v>3997</v>
      </c>
      <c r="AO435" s="13" t="s">
        <v>3999</v>
      </c>
      <c r="AP435" s="12" t="s">
        <v>3985</v>
      </c>
      <c r="AQ435" s="12" t="s">
        <v>3986</v>
      </c>
      <c r="AR435" s="46" t="s">
        <v>4015</v>
      </c>
    </row>
    <row r="436" spans="1:44" x14ac:dyDescent="0.25">
      <c r="A436" s="1" t="s">
        <v>3815</v>
      </c>
      <c r="B436" s="1" t="s">
        <v>2966</v>
      </c>
      <c r="C436" s="1" t="s">
        <v>1144</v>
      </c>
      <c r="D43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3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6" s="1"/>
      <c r="H43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Деревянный каркас без обшивки</v>
      </c>
      <c r="I436" s="5">
        <f>VLOOKUP(Таблица2[[#This Row],[Уточнённый кадастровый номер родительского объекта - здания]],Таблица1[[Кадастровый номер здания]:[№ корп]],14,0)</f>
        <v>1920</v>
      </c>
      <c r="J436" s="5" t="s">
        <v>3988</v>
      </c>
      <c r="K436" s="5" t="s">
        <v>3989</v>
      </c>
      <c r="L436" s="5" t="s">
        <v>1005</v>
      </c>
      <c r="M436" s="5">
        <v>205001000000</v>
      </c>
      <c r="N436" s="5" t="s">
        <v>2966</v>
      </c>
      <c r="O436" s="1">
        <v>59.4</v>
      </c>
      <c r="P436" s="6">
        <v>1</v>
      </c>
      <c r="Q436" s="6" t="s">
        <v>3917</v>
      </c>
      <c r="R436" s="1" t="s">
        <v>3816</v>
      </c>
      <c r="S43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6" s="1" t="str">
        <f>IF(Таблица2[[#This Row],[Нас.пункт, микрорайон]]="Искателей","Искателей","")</f>
        <v/>
      </c>
      <c r="U43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26А</v>
      </c>
      <c r="X43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6" s="5" t="s">
        <v>2968</v>
      </c>
      <c r="AA436" s="5">
        <v>1</v>
      </c>
      <c r="AB436" s="1" t="s">
        <v>3164</v>
      </c>
      <c r="AC43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6" s="1">
        <v>2</v>
      </c>
      <c r="AF436" s="1">
        <v>202</v>
      </c>
      <c r="AG436" s="1" t="s">
        <v>1352</v>
      </c>
      <c r="AH436" s="7">
        <v>266573.46000000002</v>
      </c>
      <c r="AI436" s="7">
        <f>Таблица2[[#This Row],[Действующая КС]]/Таблица2[[#This Row],[Площадь помещения]]</f>
        <v>4487.7686868686869</v>
      </c>
      <c r="AJ436" s="43">
        <f>VLOOKUP(Таблица2[[#This Row],[Уточнённый кадастровый номер родительского объекта - здания]],Таблица1[[Кадастровый номер здания]:[УПКС]],33,0)</f>
        <v>12185.0239</v>
      </c>
      <c r="AK436" s="47">
        <f>ROUND(Таблица2[[#This Row],[УПКС родительского объекта]]*Таблица2[[#This Row],[Площадь помещения]],2)</f>
        <v>723790.42</v>
      </c>
      <c r="AL436" s="14">
        <f>Таблица2[[#This Row],[Кадастровая стоимость, руб]]/Таблица2[[#This Row],[Действующая КС]]</f>
        <v>2.7151630923798642</v>
      </c>
      <c r="AM436" s="13" t="s">
        <v>3996</v>
      </c>
      <c r="AN436" s="13" t="s">
        <v>3997</v>
      </c>
      <c r="AO436" s="13" t="s">
        <v>3999</v>
      </c>
      <c r="AP436" s="12" t="s">
        <v>3985</v>
      </c>
      <c r="AQ436" s="12" t="s">
        <v>3986</v>
      </c>
      <c r="AR436" s="46" t="s">
        <v>4015</v>
      </c>
    </row>
    <row r="437" spans="1:44" x14ac:dyDescent="0.25">
      <c r="A437" s="1" t="s">
        <v>3817</v>
      </c>
      <c r="B437" s="1" t="s">
        <v>2966</v>
      </c>
      <c r="C437" s="1" t="s">
        <v>657</v>
      </c>
      <c r="D43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83:00:050501</v>
      </c>
      <c r="E43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7" s="1"/>
      <c r="H43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37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437" s="5" t="s">
        <v>3988</v>
      </c>
      <c r="K437" s="5" t="s">
        <v>3989</v>
      </c>
      <c r="L437" s="5" t="s">
        <v>1005</v>
      </c>
      <c r="M437" s="5">
        <v>205001000000</v>
      </c>
      <c r="N437" s="5" t="s">
        <v>2966</v>
      </c>
      <c r="O437" s="1">
        <v>59.4</v>
      </c>
      <c r="P437" s="6">
        <v>1</v>
      </c>
      <c r="Q437" s="6" t="s">
        <v>3917</v>
      </c>
      <c r="R437" s="1" t="s">
        <v>3818</v>
      </c>
      <c r="S43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7" s="1" t="str">
        <f>IF(Таблица2[[#This Row],[Нас.пункт, микрорайон]]="Искателей","Искателей","")</f>
        <v/>
      </c>
      <c r="U43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7А</v>
      </c>
      <c r="X43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7" s="5" t="s">
        <v>2968</v>
      </c>
      <c r="AA437" s="5">
        <v>1</v>
      </c>
      <c r="AB437" s="1" t="s">
        <v>3164</v>
      </c>
      <c r="AC43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7" s="1">
        <v>2</v>
      </c>
      <c r="AF437" s="1">
        <v>202</v>
      </c>
      <c r="AG437" s="1" t="s">
        <v>1352</v>
      </c>
      <c r="AH437" s="7">
        <v>432892.72</v>
      </c>
      <c r="AI437" s="7">
        <f>Таблица2[[#This Row],[Действующая КС]]/Таблица2[[#This Row],[Площадь помещения]]</f>
        <v>7287.7562289562284</v>
      </c>
      <c r="AJ437" s="43">
        <f>VLOOKUP(Таблица2[[#This Row],[Уточнённый кадастровый номер родительского объекта - здания]],Таблица1[[Кадастровый номер здания]:[УПКС]],33,0)</f>
        <v>13411.463599999999</v>
      </c>
      <c r="AK437" s="47">
        <f>ROUND(Таблица2[[#This Row],[УПКС родительского объекта]]*Таблица2[[#This Row],[Площадь помещения]],2)</f>
        <v>796640.94</v>
      </c>
      <c r="AL437" s="14">
        <f>Таблица2[[#This Row],[Кадастровая стоимость, руб]]/Таблица2[[#This Row],[Действующая КС]]</f>
        <v>1.8402733591823859</v>
      </c>
      <c r="AM437" s="13" t="s">
        <v>3996</v>
      </c>
      <c r="AN437" s="13" t="s">
        <v>3997</v>
      </c>
      <c r="AO437" s="13" t="s">
        <v>3999</v>
      </c>
      <c r="AP437" s="12" t="s">
        <v>3985</v>
      </c>
      <c r="AQ437" s="12" t="s">
        <v>3986</v>
      </c>
      <c r="AR437" s="46" t="s">
        <v>4015</v>
      </c>
    </row>
    <row r="438" spans="1:44" x14ac:dyDescent="0.25">
      <c r="A438" s="1" t="s">
        <v>3819</v>
      </c>
      <c r="B438" s="1" t="s">
        <v>2966</v>
      </c>
      <c r="C438" s="1" t="s">
        <v>1119</v>
      </c>
      <c r="D438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83:00:050602</v>
      </c>
      <c r="E438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8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8" s="1"/>
      <c r="H438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Каркасно-засыпные</v>
      </c>
      <c r="I438" s="5">
        <f>VLOOKUP(Таблица2[[#This Row],[Уточнённый кадастровый номер родительского объекта - здания]],Таблица1[[Кадастровый номер здания]:[№ корп]],14,0)</f>
        <v>1947</v>
      </c>
      <c r="J438" s="5" t="s">
        <v>3988</v>
      </c>
      <c r="K438" s="5" t="s">
        <v>3989</v>
      </c>
      <c r="L438" s="5" t="s">
        <v>1005</v>
      </c>
      <c r="M438" s="5">
        <v>205001000000</v>
      </c>
      <c r="N438" s="5" t="s">
        <v>2966</v>
      </c>
      <c r="O438" s="1">
        <v>36.1</v>
      </c>
      <c r="P438" s="6">
        <v>1</v>
      </c>
      <c r="Q438" s="6" t="s">
        <v>3917</v>
      </c>
      <c r="R438" s="1" t="s">
        <v>3820</v>
      </c>
      <c r="S438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8" s="1" t="str">
        <f>IF(Таблица2[[#This Row],[Нас.пункт, микрорайон]]="Искателей","Искателей","")</f>
        <v/>
      </c>
      <c r="U438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11 Лесозавод</v>
      </c>
      <c r="V438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Комсомольская</v>
      </c>
      <c r="W438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</v>
      </c>
      <c r="X438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8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8" s="5" t="s">
        <v>2968</v>
      </c>
      <c r="AA438" s="5">
        <v>1</v>
      </c>
      <c r="AB438" s="1"/>
      <c r="AC438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8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8" s="1">
        <v>2</v>
      </c>
      <c r="AF438" s="1">
        <v>202</v>
      </c>
      <c r="AG438" s="1" t="s">
        <v>1352</v>
      </c>
      <c r="AH438" s="7">
        <v>1364565.56</v>
      </c>
      <c r="AI438" s="7">
        <f>Таблица2[[#This Row],[Действующая КС]]/Таблица2[[#This Row],[Площадь помещения]]</f>
        <v>37799.599999999999</v>
      </c>
      <c r="AJ438" s="43">
        <f>VLOOKUP(Таблица2[[#This Row],[Уточнённый кадастровый номер родительского объекта - здания]],Таблица1[[Кадастровый номер здания]:[УПКС]],33,0)</f>
        <v>12703.8642</v>
      </c>
      <c r="AK438" s="47">
        <f>ROUND(Таблица2[[#This Row],[УПКС родительского объекта]]*Таблица2[[#This Row],[Площадь помещения]],2)</f>
        <v>458609.5</v>
      </c>
      <c r="AL438" s="14">
        <f>Таблица2[[#This Row],[Кадастровая стоимость, руб]]/Таблица2[[#This Row],[Действующая КС]]</f>
        <v>0.33608462168721304</v>
      </c>
      <c r="AM438" s="13" t="s">
        <v>3996</v>
      </c>
      <c r="AN438" s="13" t="s">
        <v>3997</v>
      </c>
      <c r="AO438" s="13" t="s">
        <v>3999</v>
      </c>
      <c r="AP438" s="12" t="s">
        <v>3985</v>
      </c>
      <c r="AQ438" s="12" t="s">
        <v>3986</v>
      </c>
      <c r="AR438" s="46" t="s">
        <v>4015</v>
      </c>
    </row>
    <row r="439" spans="1:44" x14ac:dyDescent="0.25">
      <c r="A439" s="1" t="s">
        <v>3821</v>
      </c>
      <c r="B439" s="1" t="s">
        <v>2966</v>
      </c>
      <c r="C439" s="1" t="s">
        <v>624</v>
      </c>
      <c r="D439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83:00:050702</v>
      </c>
      <c r="E439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39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39" s="1"/>
      <c r="H439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39" s="5">
        <f>VLOOKUP(Таблица2[[#This Row],[Уточнённый кадастровый номер родительского объекта - здания]],Таблица1[[Кадастровый номер здания]:[№ корп]],14,0)</f>
        <v>1951</v>
      </c>
      <c r="J439" s="5" t="s">
        <v>3988</v>
      </c>
      <c r="K439" s="5" t="s">
        <v>3989</v>
      </c>
      <c r="L439" s="5" t="s">
        <v>1005</v>
      </c>
      <c r="M439" s="5">
        <v>205001000000</v>
      </c>
      <c r="N439" s="5" t="s">
        <v>2966</v>
      </c>
      <c r="O439" s="1">
        <v>55.6</v>
      </c>
      <c r="P439" s="6">
        <v>1</v>
      </c>
      <c r="Q439" s="6" t="s">
        <v>3919</v>
      </c>
      <c r="R439" s="1" t="s">
        <v>3822</v>
      </c>
      <c r="S439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39" s="1" t="str">
        <f>IF(Таблица2[[#This Row],[Нас.пункт, микрорайон]]="Искателей","Искателей","")</f>
        <v/>
      </c>
      <c r="U439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439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Бондарная</v>
      </c>
      <c r="W439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10А</v>
      </c>
      <c r="X439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39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39" s="5" t="s">
        <v>2968</v>
      </c>
      <c r="AA439" s="5">
        <v>1</v>
      </c>
      <c r="AB439" s="1" t="s">
        <v>3164</v>
      </c>
      <c r="AC439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39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39" s="1">
        <v>2</v>
      </c>
      <c r="AF439" s="1">
        <v>202</v>
      </c>
      <c r="AG439" s="1" t="s">
        <v>1352</v>
      </c>
      <c r="AH439" s="7">
        <v>465839.34</v>
      </c>
      <c r="AI439" s="7">
        <f>Таблица2[[#This Row],[Действующая КС]]/Таблица2[[#This Row],[Площадь помещения]]</f>
        <v>8378.4053956834541</v>
      </c>
      <c r="AJ439" s="43">
        <f>VLOOKUP(Таблица2[[#This Row],[Уточнённый кадастровый номер родительского объекта - здания]],Таблица1[[Кадастровый номер здания]:[УПКС]],33,0)</f>
        <v>13137.6119</v>
      </c>
      <c r="AK439" s="47">
        <f>ROUND(Таблица2[[#This Row],[УПКС родительского объекта]]*Таблица2[[#This Row],[Площадь помещения]],2)</f>
        <v>730451.22</v>
      </c>
      <c r="AL439" s="14">
        <f>Таблица2[[#This Row],[Кадастровая стоимость, руб]]/Таблица2[[#This Row],[Действующая КС]]</f>
        <v>1.5680324894844646</v>
      </c>
      <c r="AM439" s="13" t="s">
        <v>3996</v>
      </c>
      <c r="AN439" s="13" t="s">
        <v>3997</v>
      </c>
      <c r="AO439" s="13" t="s">
        <v>3999</v>
      </c>
      <c r="AP439" s="12" t="s">
        <v>3985</v>
      </c>
      <c r="AQ439" s="12" t="s">
        <v>3986</v>
      </c>
      <c r="AR439" s="46" t="s">
        <v>4015</v>
      </c>
    </row>
    <row r="440" spans="1:44" x14ac:dyDescent="0.25">
      <c r="A440" s="1" t="s">
        <v>3156</v>
      </c>
      <c r="B440" s="1" t="s">
        <v>2966</v>
      </c>
      <c r="C440" s="1" t="s">
        <v>72</v>
      </c>
      <c r="D440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83:00:050702</v>
      </c>
      <c r="E440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40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40" s="1"/>
      <c r="H440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40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440" s="5" t="s">
        <v>3988</v>
      </c>
      <c r="K440" s="5" t="s">
        <v>3989</v>
      </c>
      <c r="L440" s="5" t="s">
        <v>1005</v>
      </c>
      <c r="M440" s="5">
        <v>205001000000</v>
      </c>
      <c r="N440" s="5" t="s">
        <v>2966</v>
      </c>
      <c r="O440" s="1">
        <v>33.9</v>
      </c>
      <c r="P440" s="6">
        <v>1</v>
      </c>
      <c r="Q440" s="6" t="s">
        <v>3919</v>
      </c>
      <c r="R440" s="1" t="s">
        <v>3157</v>
      </c>
      <c r="S440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40" s="1" t="str">
        <f>IF(Таблица2[[#This Row],[Нас.пункт, микрорайон]]="Искателей","Искателей","")</f>
        <v/>
      </c>
      <c r="U440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440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Бондарная</v>
      </c>
      <c r="W440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11А</v>
      </c>
      <c r="X440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0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0" s="5" t="s">
        <v>2968</v>
      </c>
      <c r="AA440" s="5">
        <v>2</v>
      </c>
      <c r="AB440" s="1"/>
      <c r="AC440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0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40" s="1">
        <v>2</v>
      </c>
      <c r="AF440" s="1">
        <v>201</v>
      </c>
      <c r="AG440" s="1" t="s">
        <v>1350</v>
      </c>
      <c r="AH440" s="7">
        <v>1381502.63</v>
      </c>
      <c r="AI440" s="7">
        <f>Таблица2[[#This Row],[Действующая КС]]/Таблица2[[#This Row],[Площадь помещения]]</f>
        <v>40752.289970501472</v>
      </c>
      <c r="AJ440" s="43">
        <f>VLOOKUP(Таблица2[[#This Row],[Уточнённый кадастровый номер родительского объекта - здания]],Таблица1[[Кадастровый номер здания]:[УПКС]],33,0)</f>
        <v>12704.0245</v>
      </c>
      <c r="AK440" s="47">
        <f>ROUND(Таблица2[[#This Row],[УПКС родительского объекта]]*Таблица2[[#This Row],[Площадь помещения]],2)</f>
        <v>430666.43</v>
      </c>
      <c r="AL440" s="14">
        <f>Таблица2[[#This Row],[Кадастровая стоимость, руб]]/Таблица2[[#This Row],[Действующая КС]]</f>
        <v>0.31173768377118471</v>
      </c>
      <c r="AM440" s="13" t="s">
        <v>3996</v>
      </c>
      <c r="AN440" s="13" t="s">
        <v>3997</v>
      </c>
      <c r="AO440" s="13" t="s">
        <v>3999</v>
      </c>
      <c r="AP440" s="12" t="s">
        <v>3985</v>
      </c>
      <c r="AQ440" s="12" t="s">
        <v>3986</v>
      </c>
      <c r="AR440" s="46" t="s">
        <v>4015</v>
      </c>
    </row>
    <row r="441" spans="1:44" x14ac:dyDescent="0.25">
      <c r="A441" s="1" t="s">
        <v>3158</v>
      </c>
      <c r="B441" s="1" t="s">
        <v>2966</v>
      </c>
      <c r="C441" s="1" t="s">
        <v>72</v>
      </c>
      <c r="D441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83:00:050702</v>
      </c>
      <c r="E441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41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41" s="1"/>
      <c r="H441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41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441" s="5" t="s">
        <v>3988</v>
      </c>
      <c r="K441" s="5" t="s">
        <v>3989</v>
      </c>
      <c r="L441" s="5" t="s">
        <v>1005</v>
      </c>
      <c r="M441" s="5">
        <v>205001000000</v>
      </c>
      <c r="N441" s="5" t="s">
        <v>2966</v>
      </c>
      <c r="O441" s="1">
        <v>22.9</v>
      </c>
      <c r="P441" s="6">
        <v>1</v>
      </c>
      <c r="Q441" s="6" t="s">
        <v>3919</v>
      </c>
      <c r="R441" s="1" t="s">
        <v>3159</v>
      </c>
      <c r="S441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41" s="1" t="str">
        <f>IF(Таблица2[[#This Row],[Нас.пункт, микрорайон]]="Искателей","Искателей","")</f>
        <v/>
      </c>
      <c r="U441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441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Бондарная</v>
      </c>
      <c r="W441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11А</v>
      </c>
      <c r="X441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1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1" s="5" t="s">
        <v>2968</v>
      </c>
      <c r="AA441" s="5">
        <v>3</v>
      </c>
      <c r="AB441" s="1"/>
      <c r="AC441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1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41" s="1">
        <v>2</v>
      </c>
      <c r="AF441" s="1">
        <v>201</v>
      </c>
      <c r="AG441" s="1" t="s">
        <v>1350</v>
      </c>
      <c r="AH441" s="7">
        <v>1010915.92</v>
      </c>
      <c r="AI441" s="7">
        <f>Таблица2[[#This Row],[Действующая КС]]/Таблица2[[#This Row],[Площадь помещения]]</f>
        <v>44144.800000000003</v>
      </c>
      <c r="AJ441" s="43">
        <f>VLOOKUP(Таблица2[[#This Row],[Уточнённый кадастровый номер родительского объекта - здания]],Таблица1[[Кадастровый номер здания]:[УПКС]],33,0)</f>
        <v>12704.0245</v>
      </c>
      <c r="AK441" s="47">
        <f>ROUND(Таблица2[[#This Row],[УПКС родительского объекта]]*Таблица2[[#This Row],[Площадь помещения]],2)</f>
        <v>290922.15999999997</v>
      </c>
      <c r="AL441" s="14">
        <f>Таблица2[[#This Row],[Кадастровая стоимость, руб]]/Таблица2[[#This Row],[Действующая КС]]</f>
        <v>0.28778076815725678</v>
      </c>
      <c r="AM441" s="13" t="s">
        <v>3996</v>
      </c>
      <c r="AN441" s="13" t="s">
        <v>3997</v>
      </c>
      <c r="AO441" s="13" t="s">
        <v>3999</v>
      </c>
      <c r="AP441" s="12" t="s">
        <v>3985</v>
      </c>
      <c r="AQ441" s="12" t="s">
        <v>3986</v>
      </c>
      <c r="AR441" s="46" t="s">
        <v>4015</v>
      </c>
    </row>
    <row r="442" spans="1:44" x14ac:dyDescent="0.25">
      <c r="A442" s="1" t="s">
        <v>3823</v>
      </c>
      <c r="B442" s="1" t="s">
        <v>2966</v>
      </c>
      <c r="C442" s="1" t="s">
        <v>847</v>
      </c>
      <c r="D442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83:00:050702</v>
      </c>
      <c r="E442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42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42" s="1"/>
      <c r="H442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42" s="5">
        <f>VLOOKUP(Таблица2[[#This Row],[Уточнённый кадастровый номер родительского объекта - здания]],Таблица1[[Кадастровый номер здания]:[№ корп]],14,0)</f>
        <v>1956</v>
      </c>
      <c r="J442" s="5" t="s">
        <v>3988</v>
      </c>
      <c r="K442" s="5" t="s">
        <v>3989</v>
      </c>
      <c r="L442" s="5" t="s">
        <v>1005</v>
      </c>
      <c r="M442" s="5">
        <v>205001000000</v>
      </c>
      <c r="N442" s="5" t="s">
        <v>2966</v>
      </c>
      <c r="O442" s="1">
        <v>88.4</v>
      </c>
      <c r="P442" s="6">
        <v>1</v>
      </c>
      <c r="Q442" s="6" t="s">
        <v>3919</v>
      </c>
      <c r="R442" s="1" t="s">
        <v>3824</v>
      </c>
      <c r="S442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42" s="1" t="str">
        <f>IF(Таблица2[[#This Row],[Нас.пункт, микрорайон]]="Искателей","Искателей","")</f>
        <v/>
      </c>
      <c r="U442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442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Бондарная</v>
      </c>
      <c r="W442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16</v>
      </c>
      <c r="X442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2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2" s="5" t="s">
        <v>2968</v>
      </c>
      <c r="AA442" s="5">
        <v>1</v>
      </c>
      <c r="AB442" s="1" t="s">
        <v>3164</v>
      </c>
      <c r="AC442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2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42" s="1">
        <v>2</v>
      </c>
      <c r="AF442" s="1">
        <v>202</v>
      </c>
      <c r="AG442" s="1" t="s">
        <v>1352</v>
      </c>
      <c r="AH442" s="7">
        <v>644366.41</v>
      </c>
      <c r="AI442" s="7">
        <f>Таблица2[[#This Row],[Действующая КС]]/Таблица2[[#This Row],[Площадь помещения]]</f>
        <v>7289.2127828054299</v>
      </c>
      <c r="AJ442" s="43">
        <f>VLOOKUP(Таблица2[[#This Row],[Уточнённый кадастровый номер родительского объекта - здания]],Таблица1[[Кадастровый номер здания]:[УПКС]],33,0)</f>
        <v>12210.279</v>
      </c>
      <c r="AK442" s="47">
        <f>ROUND(Таблица2[[#This Row],[УПКС родительского объекта]]*Таблица2[[#This Row],[Площадь помещения]],2)</f>
        <v>1079388.6599999999</v>
      </c>
      <c r="AL442" s="14">
        <f>Таблица2[[#This Row],[Кадастровая стоимость, руб]]/Таблица2[[#This Row],[Действующая КС]]</f>
        <v>1.6751162742949308</v>
      </c>
      <c r="AM442" s="13" t="s">
        <v>3996</v>
      </c>
      <c r="AN442" s="13" t="s">
        <v>3997</v>
      </c>
      <c r="AO442" s="13" t="s">
        <v>3999</v>
      </c>
      <c r="AP442" s="12" t="s">
        <v>3985</v>
      </c>
      <c r="AQ442" s="12" t="s">
        <v>3986</v>
      </c>
      <c r="AR442" s="46" t="s">
        <v>4015</v>
      </c>
    </row>
    <row r="443" spans="1:44" x14ac:dyDescent="0.25">
      <c r="A443" s="1" t="s">
        <v>3825</v>
      </c>
      <c r="B443" s="1" t="s">
        <v>2966</v>
      </c>
      <c r="C443" s="1" t="s">
        <v>625</v>
      </c>
      <c r="D443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83:00:050702</v>
      </c>
      <c r="E443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43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43" s="1"/>
      <c r="H443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43" s="5">
        <f>VLOOKUP(Таблица2[[#This Row],[Уточнённый кадастровый номер родительского объекта - здания]],Таблица1[[Кадастровый номер здания]:[№ корп]],14,0)</f>
        <v>1955</v>
      </c>
      <c r="J443" s="5" t="s">
        <v>3988</v>
      </c>
      <c r="K443" s="5" t="s">
        <v>3989</v>
      </c>
      <c r="L443" s="5" t="s">
        <v>1005</v>
      </c>
      <c r="M443" s="5">
        <v>205001000000</v>
      </c>
      <c r="N443" s="5" t="s">
        <v>2966</v>
      </c>
      <c r="O443" s="1">
        <v>55.6</v>
      </c>
      <c r="P443" s="6">
        <v>1</v>
      </c>
      <c r="Q443" s="6" t="s">
        <v>3919</v>
      </c>
      <c r="R443" s="1" t="s">
        <v>3826</v>
      </c>
      <c r="S443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43" s="1" t="str">
        <f>IF(Таблица2[[#This Row],[Нас.пункт, микрорайон]]="Искателей","Искателей","")</f>
        <v/>
      </c>
      <c r="U443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443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Бондарная</v>
      </c>
      <c r="W443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12</v>
      </c>
      <c r="X443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3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3" s="5" t="s">
        <v>2968</v>
      </c>
      <c r="AA443" s="5">
        <v>1</v>
      </c>
      <c r="AB443" s="1" t="s">
        <v>3164</v>
      </c>
      <c r="AC443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3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43" s="1">
        <v>2</v>
      </c>
      <c r="AF443" s="1">
        <v>202</v>
      </c>
      <c r="AG443" s="1" t="s">
        <v>1352</v>
      </c>
      <c r="AH443" s="7">
        <v>465839.34</v>
      </c>
      <c r="AI443" s="7">
        <f>Таблица2[[#This Row],[Действующая КС]]/Таблица2[[#This Row],[Площадь помещения]]</f>
        <v>8378.4053956834541</v>
      </c>
      <c r="AJ443" s="43">
        <f>VLOOKUP(Таблица2[[#This Row],[Уточнённый кадастровый номер родительского объекта - здания]],Таблица1[[Кадастровый номер здания]:[УПКС]],33,0)</f>
        <v>13548.1623</v>
      </c>
      <c r="AK443" s="47">
        <f>ROUND(Таблица2[[#This Row],[УПКС родительского объекта]]*Таблица2[[#This Row],[Площадь помещения]],2)</f>
        <v>753277.82</v>
      </c>
      <c r="AL443" s="14">
        <f>Таблица2[[#This Row],[Кадастровая стоимость, руб]]/Таблица2[[#This Row],[Действующая КС]]</f>
        <v>1.6170335034391898</v>
      </c>
      <c r="AM443" s="13" t="s">
        <v>3996</v>
      </c>
      <c r="AN443" s="13" t="s">
        <v>3997</v>
      </c>
      <c r="AO443" s="13" t="s">
        <v>3999</v>
      </c>
      <c r="AP443" s="12" t="s">
        <v>3985</v>
      </c>
      <c r="AQ443" s="12" t="s">
        <v>3986</v>
      </c>
      <c r="AR443" s="46" t="s">
        <v>4015</v>
      </c>
    </row>
    <row r="444" spans="1:44" x14ac:dyDescent="0.25">
      <c r="A444" s="1" t="s">
        <v>3827</v>
      </c>
      <c r="B444" s="1" t="s">
        <v>2966</v>
      </c>
      <c r="C444" s="1" t="s">
        <v>816</v>
      </c>
      <c r="D444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83:00:050702</v>
      </c>
      <c r="E444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44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44" s="1"/>
      <c r="H444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44" s="5">
        <f>VLOOKUP(Таблица2[[#This Row],[Уточнённый кадастровый номер родительского объекта - здания]],Таблица1[[Кадастровый номер здания]:[№ корп]],14,0)</f>
        <v>1948</v>
      </c>
      <c r="J444" s="5" t="s">
        <v>3988</v>
      </c>
      <c r="K444" s="5" t="s">
        <v>3989</v>
      </c>
      <c r="L444" s="5" t="s">
        <v>1005</v>
      </c>
      <c r="M444" s="5">
        <v>205001000000</v>
      </c>
      <c r="N444" s="5" t="s">
        <v>2966</v>
      </c>
      <c r="O444" s="1">
        <v>81.3</v>
      </c>
      <c r="P444" s="6">
        <v>1</v>
      </c>
      <c r="Q444" s="6" t="s">
        <v>3919</v>
      </c>
      <c r="R444" s="1" t="s">
        <v>3828</v>
      </c>
      <c r="S444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44" s="1" t="str">
        <f>IF(Таблица2[[#This Row],[Нас.пункт, микрорайон]]="Искателей","Искателей","")</f>
        <v/>
      </c>
      <c r="U444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444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Бондарная</v>
      </c>
      <c r="W444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</v>
      </c>
      <c r="X444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4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4" s="5" t="s">
        <v>2968</v>
      </c>
      <c r="AA444" s="5">
        <v>1</v>
      </c>
      <c r="AB444" s="1" t="s">
        <v>3164</v>
      </c>
      <c r="AC444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4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44" s="1">
        <v>2</v>
      </c>
      <c r="AF444" s="1">
        <v>202</v>
      </c>
      <c r="AG444" s="1" t="s">
        <v>1352</v>
      </c>
      <c r="AH444" s="7">
        <v>592613</v>
      </c>
      <c r="AI444" s="7">
        <f>Таблица2[[#This Row],[Действующая КС]]/Таблица2[[#This Row],[Площадь помещения]]</f>
        <v>7289.2127921279216</v>
      </c>
      <c r="AJ444" s="43">
        <f>VLOOKUP(Таблица2[[#This Row],[Уточнённый кадастровый номер родительского объекта - здания]],Таблица1[[Кадастровый номер здания]:[УПКС]],33,0)</f>
        <v>11765.1999</v>
      </c>
      <c r="AK444" s="47">
        <f>ROUND(Таблица2[[#This Row],[УПКС родительского объекта]]*Таблица2[[#This Row],[Площадь помещения]],2)</f>
        <v>956510.75</v>
      </c>
      <c r="AL444" s="14">
        <f>Таблица2[[#This Row],[Кадастровая стоимость, руб]]/Таблица2[[#This Row],[Действующая КС]]</f>
        <v>1.6140563065609428</v>
      </c>
      <c r="AM444" s="13" t="s">
        <v>3996</v>
      </c>
      <c r="AN444" s="13" t="s">
        <v>3997</v>
      </c>
      <c r="AO444" s="13" t="s">
        <v>3999</v>
      </c>
      <c r="AP444" s="12" t="s">
        <v>3985</v>
      </c>
      <c r="AQ444" s="12" t="s">
        <v>3986</v>
      </c>
      <c r="AR444" s="46" t="s">
        <v>4015</v>
      </c>
    </row>
    <row r="445" spans="1:44" x14ac:dyDescent="0.25">
      <c r="A445" s="18" t="s">
        <v>3160</v>
      </c>
      <c r="B445" s="18" t="s">
        <v>2966</v>
      </c>
      <c r="C445" s="18" t="s">
        <v>72</v>
      </c>
      <c r="D445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83:00:050702</v>
      </c>
      <c r="E445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45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Многоквартирный дом</v>
      </c>
      <c r="G445" s="1"/>
      <c r="H445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45" s="5">
        <f>VLOOKUP(Таблица2[[#This Row],[Уточнённый кадастровый номер родительского объекта - здания]],Таблица1[[Кадастровый номер здания]:[№ корп]],14,0)</f>
        <v>1952</v>
      </c>
      <c r="J445" s="5" t="s">
        <v>3988</v>
      </c>
      <c r="K445" s="5" t="s">
        <v>3989</v>
      </c>
      <c r="L445" s="5" t="s">
        <v>1005</v>
      </c>
      <c r="M445" s="5">
        <v>205001000000</v>
      </c>
      <c r="N445" s="5" t="s">
        <v>2966</v>
      </c>
      <c r="O445" s="1">
        <v>13</v>
      </c>
      <c r="P445" s="6">
        <v>1</v>
      </c>
      <c r="Q445" s="56" t="s">
        <v>3919</v>
      </c>
      <c r="R445" s="18" t="s">
        <v>3161</v>
      </c>
      <c r="S445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45" s="1" t="str">
        <f>IF(Таблица2[[#This Row],[Нас.пункт, микрорайон]]="Искателей","Искателей","")</f>
        <v/>
      </c>
      <c r="U445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14 Бондарка</v>
      </c>
      <c r="V445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Бондарная</v>
      </c>
      <c r="W445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11А</v>
      </c>
      <c r="X445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5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5" s="5" t="s">
        <v>2968</v>
      </c>
      <c r="AA445" s="5">
        <v>1</v>
      </c>
      <c r="AB445" s="1"/>
      <c r="AC445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5" s="5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45" s="1">
        <v>2</v>
      </c>
      <c r="AF445" s="1">
        <v>201</v>
      </c>
      <c r="AG445" s="1" t="s">
        <v>1350</v>
      </c>
      <c r="AH445" s="29">
        <v>630553.56000000006</v>
      </c>
      <c r="AI445" s="7">
        <f>Таблица2[[#This Row],[Действующая КС]]/Таблица2[[#This Row],[Площадь помещения]]</f>
        <v>48504.12</v>
      </c>
      <c r="AJ445" s="43">
        <f>VLOOKUP(Таблица2[[#This Row],[Уточнённый кадастровый номер родительского объекта - здания]],Таблица1[[Кадастровый номер здания]:[УПКС]],33,0)</f>
        <v>12704.0245</v>
      </c>
      <c r="AK445" s="34">
        <f>ROUND(Таблица2[[#This Row],[УПКС родительского объекта]]*Таблица2[[#This Row],[Площадь помещения]],2)</f>
        <v>165152.32000000001</v>
      </c>
      <c r="AL445" s="14">
        <f>Таблица2[[#This Row],[Кадастровая стоимость, руб]]/Таблица2[[#This Row],[Действующая КС]]</f>
        <v>0.26191640247023584</v>
      </c>
      <c r="AM445" s="13" t="s">
        <v>3996</v>
      </c>
      <c r="AN445" s="13" t="s">
        <v>3997</v>
      </c>
      <c r="AO445" s="13" t="s">
        <v>3999</v>
      </c>
      <c r="AP445" s="12" t="s">
        <v>3985</v>
      </c>
      <c r="AQ445" s="12" t="s">
        <v>3986</v>
      </c>
      <c r="AR445" s="46" t="s">
        <v>4015</v>
      </c>
    </row>
    <row r="446" spans="1:44" x14ac:dyDescent="0.25">
      <c r="A446" s="18" t="s">
        <v>3829</v>
      </c>
      <c r="B446" s="18" t="s">
        <v>2966</v>
      </c>
      <c r="C446" s="18" t="s">
        <v>802</v>
      </c>
      <c r="D446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83:00:050903</v>
      </c>
      <c r="E446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46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46" s="1"/>
      <c r="H446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Рубленые</v>
      </c>
      <c r="I446" s="5">
        <f>VLOOKUP(Таблица2[[#This Row],[Уточнённый кадастровый номер родительского объекта - здания]],Таблица1[[Кадастровый номер здания]:[№ корп]],14,0)</f>
        <v>1977</v>
      </c>
      <c r="J446" s="5" t="s">
        <v>3988</v>
      </c>
      <c r="K446" s="5" t="s">
        <v>3989</v>
      </c>
      <c r="L446" s="5" t="s">
        <v>1005</v>
      </c>
      <c r="M446" s="5">
        <v>205001000000</v>
      </c>
      <c r="N446" s="5" t="s">
        <v>2966</v>
      </c>
      <c r="O446" s="1">
        <v>79.099999999999994</v>
      </c>
      <c r="P446" s="6">
        <v>1</v>
      </c>
      <c r="Q446" s="56" t="s">
        <v>3953</v>
      </c>
      <c r="R446" s="18" t="s">
        <v>3830</v>
      </c>
      <c r="S446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Нарьян-Мар</v>
      </c>
      <c r="T446" s="1" t="str">
        <f>IF(Таблица2[[#This Row],[Нас.пункт, микрорайон]]="Искателей","Искателей","")</f>
        <v/>
      </c>
      <c r="U446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04 Авиаторов</v>
      </c>
      <c r="V446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Авиаторов</v>
      </c>
      <c r="W446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30</v>
      </c>
      <c r="X446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6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6" s="5" t="s">
        <v>2968</v>
      </c>
      <c r="AA446" s="5">
        <v>1</v>
      </c>
      <c r="AB446" s="1" t="s">
        <v>3164</v>
      </c>
      <c r="AC446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6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46" s="1">
        <v>2</v>
      </c>
      <c r="AF446" s="1">
        <v>202</v>
      </c>
      <c r="AG446" s="1" t="s">
        <v>1352</v>
      </c>
      <c r="AH446" s="29">
        <v>2976990.99</v>
      </c>
      <c r="AI446" s="7">
        <f>Таблица2[[#This Row],[Действующая КС]]/Таблица2[[#This Row],[Площадь помещения]]</f>
        <v>37635.790012642232</v>
      </c>
      <c r="AJ446" s="43">
        <f>VLOOKUP(Таблица2[[#This Row],[Уточнённый кадастровый номер родительского объекта - здания]],Таблица1[[Кадастровый номер здания]:[УПКС]],33,0)</f>
        <v>21032.488600000001</v>
      </c>
      <c r="AK446" s="34">
        <f>ROUND(Таблица2[[#This Row],[УПКС родительского объекта]]*Таблица2[[#This Row],[Площадь помещения]],2)</f>
        <v>1663669.85</v>
      </c>
      <c r="AL446" s="14">
        <f>Таблица2[[#This Row],[Кадастровая стоимость, руб]]/Таблица2[[#This Row],[Действующая КС]]</f>
        <v>0.55884275618852308</v>
      </c>
      <c r="AM446" s="13" t="s">
        <v>3996</v>
      </c>
      <c r="AN446" s="13" t="s">
        <v>3997</v>
      </c>
      <c r="AO446" s="13" t="s">
        <v>3999</v>
      </c>
      <c r="AP446" s="12" t="s">
        <v>3985</v>
      </c>
      <c r="AQ446" s="12" t="s">
        <v>3986</v>
      </c>
      <c r="AR446" s="46" t="s">
        <v>4015</v>
      </c>
    </row>
    <row r="447" spans="1:44" x14ac:dyDescent="0.25">
      <c r="A447" s="1" t="s">
        <v>3869</v>
      </c>
      <c r="B447" s="1" t="s">
        <v>2965</v>
      </c>
      <c r="C447" s="1" t="s">
        <v>1276</v>
      </c>
      <c r="D447" s="1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447" s="5" t="str">
        <f>VLOOKUP(Таблица2[[#This Row],[Уточнённый кадастровый номер родительского объекта - здания]],Таблица1[[Кадастровый номер здания]:[№ корп]],7,0)</f>
        <v>ИЖД</v>
      </c>
      <c r="F447" s="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47" s="5"/>
      <c r="H447" s="5" t="str">
        <f>VLOOKUP(Таблица2[[#This Row],[Уточнённый кадастровый номер родительского объекта - здания]],Таблица1[[Кадастровый номер здания]:[№ корп]],13,0)</f>
        <v>Сборно-щитовые</v>
      </c>
      <c r="I447" s="5">
        <f>VLOOKUP(Таблица2[[#This Row],[Уточнённый кадастровый номер родительского объекта - здания]],Таблица1[[Кадастровый номер здания]:[№ корп]],14,0)</f>
        <v>1990</v>
      </c>
      <c r="J447" s="5" t="s">
        <v>3988</v>
      </c>
      <c r="K447" s="5" t="s">
        <v>3989</v>
      </c>
      <c r="L447" s="5" t="s">
        <v>1005</v>
      </c>
      <c r="M447" s="5">
        <v>205001000000</v>
      </c>
      <c r="N447" s="5" t="s">
        <v>2966</v>
      </c>
      <c r="O447" s="1">
        <v>55.7</v>
      </c>
      <c r="P447" s="6">
        <v>1</v>
      </c>
      <c r="Q447" s="6" t="s">
        <v>3890</v>
      </c>
      <c r="R447" s="6" t="s">
        <v>3870</v>
      </c>
      <c r="S447" s="1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447" s="1" t="str">
        <f>IF(Таблица2[[#This Row],[Нас.пункт, микрорайон]]="Искателей","Искателей","")</f>
        <v>Искателей</v>
      </c>
      <c r="U447" s="1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447" s="5" t="str">
        <f>VLOOKUP(Таблица2[[#This Row],[Уточнённый кадастровый номер родительского объекта - здания]],Таблица1[[Кадастровый номер здания]:[№ корп]],23,0)</f>
        <v>Газовиков</v>
      </c>
      <c r="W447" s="5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23</v>
      </c>
      <c r="X447" s="5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7" s="5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7" s="5" t="s">
        <v>2968</v>
      </c>
      <c r="AA447" s="5">
        <v>1</v>
      </c>
      <c r="AB447" s="1" t="s">
        <v>3164</v>
      </c>
      <c r="AC447" s="5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7" s="5">
        <f>VLOOKUP(Таблица2[[#This Row],[Уточнённый кадастровый номер родительского объекта - здания]],Таблица1[[Кадастровый номер здания]:[№ корп]],10,0)</f>
        <v>202</v>
      </c>
      <c r="AE447" s="1">
        <v>2</v>
      </c>
      <c r="AF447" s="1">
        <v>202</v>
      </c>
      <c r="AG447" s="1" t="s">
        <v>1352</v>
      </c>
      <c r="AH447" s="7">
        <v>144221.78</v>
      </c>
      <c r="AI447" s="7">
        <f>Таблица2[[#This Row],[Действующая КС]]/Таблица2[[#This Row],[Площадь помещения]]</f>
        <v>2589.2599640933572</v>
      </c>
      <c r="AJ447" s="43">
        <f>VLOOKUP(Таблица2[[#This Row],[Уточнённый кадастровый номер родительского объекта - здания]],Таблица1[[Кадастровый номер здания]:[УПКС]],33,0)</f>
        <v>32818.373699999996</v>
      </c>
      <c r="AK447" s="47">
        <f>ROUND(Таблица2[[#This Row],[УПКС родительского объекта]]*Таблица2[[#This Row],[Площадь помещения]],2)</f>
        <v>1827983.42</v>
      </c>
      <c r="AL447" s="14">
        <f>Таблица2[[#This Row],[Кадастровая стоимость, руб]]/Таблица2[[#This Row],[Действующая КС]]</f>
        <v>12.674808340321412</v>
      </c>
      <c r="AM447" s="13" t="s">
        <v>3996</v>
      </c>
      <c r="AN447" s="13" t="s">
        <v>3997</v>
      </c>
      <c r="AO447" s="13" t="s">
        <v>3999</v>
      </c>
      <c r="AP447" s="12" t="s">
        <v>3985</v>
      </c>
      <c r="AQ447" s="12" t="s">
        <v>3986</v>
      </c>
      <c r="AR447" s="46" t="s">
        <v>4015</v>
      </c>
    </row>
    <row r="448" spans="1:44" x14ac:dyDescent="0.25">
      <c r="A448" t="s">
        <v>4020</v>
      </c>
      <c r="B448" t="s">
        <v>2965</v>
      </c>
      <c r="C448" t="s">
        <v>4018</v>
      </c>
      <c r="D448" s="25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448" s="2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48" s="2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48" s="10"/>
      <c r="H448" s="2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448" s="25">
        <f>VLOOKUP(Таблица2[[#This Row],[Уточнённый кадастровый номер родительского объекта - здания]],Таблица1[[Кадастровый номер здания]:[№ корп]],14,0)</f>
        <v>2012</v>
      </c>
      <c r="J448" s="10" t="s">
        <v>3988</v>
      </c>
      <c r="K448" s="10" t="s">
        <v>3989</v>
      </c>
      <c r="L448" s="10" t="s">
        <v>1005</v>
      </c>
      <c r="M448" s="10">
        <v>205001000000</v>
      </c>
      <c r="N448" s="10" t="s">
        <v>2966</v>
      </c>
      <c r="O448" s="18">
        <v>279.39999999999998</v>
      </c>
      <c r="P448" s="56" t="s">
        <v>4022</v>
      </c>
      <c r="Q448" s="55" t="s">
        <v>3890</v>
      </c>
      <c r="R448" t="s">
        <v>4019</v>
      </c>
      <c r="S448" s="25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448" s="25" t="str">
        <f>IF(Таблица2[[#This Row],[Нас.пункт, микрорайон]]="Искателей","Искателей","")</f>
        <v>Искателей</v>
      </c>
      <c r="U448" s="25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448" s="10" t="str">
        <f>VLOOKUP(Таблица2[[#This Row],[Уточнённый кадастровый номер родительского объекта - здания]],Таблица1[[Кадастровый номер здания]:[№ корп]],23,0)</f>
        <v>Газовиков</v>
      </c>
      <c r="W448" s="10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9А</v>
      </c>
      <c r="X448" s="10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8" s="10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8" s="31" t="s">
        <v>2968</v>
      </c>
      <c r="AA448" s="31">
        <v>1</v>
      </c>
      <c r="AB448" s="2"/>
      <c r="AC448" s="10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8" s="10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48" s="1">
        <v>2</v>
      </c>
      <c r="AF448" s="1">
        <v>201</v>
      </c>
      <c r="AG448" s="1" t="s">
        <v>1350</v>
      </c>
      <c r="AH448" s="49">
        <v>11139845.640000001</v>
      </c>
      <c r="AI448" s="11">
        <f>Таблица2[[#This Row],[Действующая КС]]/Таблица2[[#This Row],[Площадь помещения]]</f>
        <v>39870.600000000006</v>
      </c>
      <c r="AJ448" s="52">
        <f>VLOOKUP(Таблица2[[#This Row],[Уточнённый кадастровый номер родительского объекта - здания]],Таблица1[[Кадастровый номер здания]:[УПКС]],33,0)</f>
        <v>16708.5075</v>
      </c>
      <c r="AK448" s="35">
        <f>ROUND(Таблица2[[#This Row],[УПКС родительского объекта]]*Таблица2[[#This Row],[Площадь помещения]],2)</f>
        <v>4668357</v>
      </c>
      <c r="AL448" s="15">
        <f>Таблица2[[#This Row],[Кадастровая стоимость, руб]]/Таблица2[[#This Row],[Действующая КС]]</f>
        <v>0.41906837409283887</v>
      </c>
      <c r="AM448" s="13" t="s">
        <v>3996</v>
      </c>
      <c r="AN448" s="13" t="s">
        <v>3997</v>
      </c>
      <c r="AO448" s="13" t="s">
        <v>3999</v>
      </c>
      <c r="AP448" s="12" t="s">
        <v>3985</v>
      </c>
      <c r="AQ448" s="12" t="s">
        <v>3986</v>
      </c>
      <c r="AR448" s="46" t="s">
        <v>4015</v>
      </c>
    </row>
    <row r="449" spans="1:44" x14ac:dyDescent="0.25">
      <c r="A449" s="53" t="s">
        <v>4021</v>
      </c>
      <c r="B449" s="53" t="s">
        <v>2965</v>
      </c>
      <c r="C449" t="s">
        <v>4018</v>
      </c>
      <c r="D449" s="25" t="str">
        <f>VLOOKUP(Таблица2[[#This Row],[Уточнённый кадастровый номер родительского объекта - здания]],Таблица1[[Кадастровый номер здания]:[№ корп]],4,0)</f>
        <v>83:00:060009</v>
      </c>
      <c r="E449" s="25" t="str">
        <f>VLOOKUP(Таблица2[[#This Row],[Уточнённый кадастровый номер родительского объекта - здания]],Таблица1[[Кадастровый номер здания]:[№ корп]],7,0)</f>
        <v>ДБЗ</v>
      </c>
      <c r="F449" s="25" t="str">
        <f>VLOOKUP(Таблица2[[#This Row],[Уточнённый кадастровый номер родительского объекта - здания]],Таблица1[[Кадастровый номер здания]:[№ корп]],6,0)</f>
        <v>Жилое</v>
      </c>
      <c r="G449" s="10"/>
      <c r="H449" s="25" t="str">
        <f>VLOOKUP(Таблица2[[#This Row],[Уточнённый кадастровый номер родительского объекта - здания]],Таблица1[[Кадастровый номер здания]:[№ корп]],13,0)</f>
        <v>Из легкобетонных панелей</v>
      </c>
      <c r="I449" s="25">
        <f>VLOOKUP(Таблица2[[#This Row],[Уточнённый кадастровый номер родительского объекта - здания]],Таблица1[[Кадастровый номер здания]:[№ корп]],14,0)</f>
        <v>2012</v>
      </c>
      <c r="J449" s="10" t="s">
        <v>3988</v>
      </c>
      <c r="K449" s="10" t="s">
        <v>3989</v>
      </c>
      <c r="L449" s="10" t="s">
        <v>1005</v>
      </c>
      <c r="M449" s="10">
        <v>205001000000</v>
      </c>
      <c r="N449" s="10" t="s">
        <v>2966</v>
      </c>
      <c r="O449" s="18">
        <v>87.9</v>
      </c>
      <c r="P449" s="56" t="s">
        <v>4023</v>
      </c>
      <c r="Q449" s="55" t="s">
        <v>3890</v>
      </c>
      <c r="R449" t="s">
        <v>4019</v>
      </c>
      <c r="S449" s="25" t="str">
        <f>VLOOKUP(Таблица2[[#This Row],[Уточнённый кадастровый номер родительского объекта - здания]],Таблица1[[Кадастровый номер здания]:[№ корп]],20,0)</f>
        <v>Заполярный</v>
      </c>
      <c r="T449" s="25" t="str">
        <f>IF(Таблица2[[#This Row],[Нас.пункт, микрорайон]]="Искателей","Искателей","")</f>
        <v>Искателей</v>
      </c>
      <c r="U449" s="25" t="str">
        <f>VLOOKUP(Таблица2[[#This Row],[Уточнённый кадастровый номер родительского объекта - здания]],Таблица1[[Кадастровый номер здания]:[№ корп]],22,0)</f>
        <v>Искателей</v>
      </c>
      <c r="V449" s="10" t="str">
        <f>VLOOKUP(Таблица2[[#This Row],[Уточнённый кадастровый номер родительского объекта - здания]],Таблица1[[Кадастровый номер здания]:[№ корп]],23,0)</f>
        <v>Газовиков</v>
      </c>
      <c r="W449" s="10" t="str">
        <f>IF(VLOOKUP(Таблица2[[#This Row],[Уточнённый кадастровый номер родительского объекта - здания]],Таблица1[[Кадастровый номер здания]:[№ корп]],24,0)="","",VLOOKUP(Таблица2[[#This Row],[Уточнённый кадастровый номер родительского объекта - здания]],Таблица1[[Кадастровый номер здания]:[№ корп]],24,0))</f>
        <v>9А</v>
      </c>
      <c r="X449" s="10" t="str">
        <f>IF(VLOOKUP(Таблица2[[#This Row],[Уточнённый кадастровый номер родительского объекта - здания]],Таблица1[[Кадастровый номер здания]:[№ корп]],25,0)="","",VLOOKUP(Таблица2[[#This Row],[Уточнённый кадастровый номер родительского объекта - здания]],Таблица1[[Кадастровый номер здания]:[№ корп]],25,0))</f>
        <v/>
      </c>
      <c r="Y449" s="10" t="str">
        <f>IF(VLOOKUP(Таблица2[[#This Row],[Уточнённый кадастровый номер родительского объекта - здания]],Таблица1[[Кадастровый номер здания]:[№ корп]],26,0)="","",VLOOKUP(Таблица2[[#This Row],[Уточнённый кадастровый номер родительского объекта - здания]],Таблица1[[Кадастровый номер здания]:[№ корп]],26,0))</f>
        <v/>
      </c>
      <c r="Z449" s="31" t="s">
        <v>2968</v>
      </c>
      <c r="AA449" s="31">
        <v>2</v>
      </c>
      <c r="AB449" s="2"/>
      <c r="AC449" s="10">
        <f>VLOOKUP(Таблица2[[#This Row],[Уточнённый кадастровый номер родительского объекта - здания]],Таблица1[[Кадастровый номер здания]:[№ корп]],8,0)</f>
        <v>2</v>
      </c>
      <c r="AD449" s="10">
        <f>VLOOKUP(Таблица2[[#This Row],[Уточнённый кадастровый номер родительского объекта - здания]],Таблица1[[Кадастровый номер здания]:[№ корп]],10,0)</f>
        <v>201</v>
      </c>
      <c r="AE449" s="1">
        <v>2</v>
      </c>
      <c r="AF449" s="1">
        <v>201</v>
      </c>
      <c r="AG449" s="1" t="s">
        <v>1350</v>
      </c>
      <c r="AH449" s="49">
        <v>3504625.74</v>
      </c>
      <c r="AI449" s="11">
        <f>Таблица2[[#This Row],[Действующая КС]]/Таблица2[[#This Row],[Площадь помещения]]</f>
        <v>39870.6</v>
      </c>
      <c r="AJ449" s="52">
        <f>VLOOKUP(Таблица2[[#This Row],[Уточнённый кадастровый номер родительского объекта - здания]],Таблица1[[Кадастровый номер здания]:[УПКС]],33,0)</f>
        <v>16708.5075</v>
      </c>
      <c r="AK449" s="35">
        <f>ROUND(Таблица2[[#This Row],[УПКС родительского объекта]]*Таблица2[[#This Row],[Площадь помещения]],2)</f>
        <v>1468677.81</v>
      </c>
      <c r="AL449" s="15">
        <f>Таблица2[[#This Row],[Кадастровая стоимость, руб]]/Таблица2[[#This Row],[Действующая КС]]</f>
        <v>0.41906837390288643</v>
      </c>
      <c r="AM449" s="13" t="s">
        <v>3996</v>
      </c>
      <c r="AN449" s="13" t="s">
        <v>3997</v>
      </c>
      <c r="AO449" s="13" t="s">
        <v>3999</v>
      </c>
      <c r="AP449" s="12" t="s">
        <v>3985</v>
      </c>
      <c r="AQ449" s="12" t="s">
        <v>3986</v>
      </c>
      <c r="AR449" s="46" t="s">
        <v>4015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32785-A749-42A1-AA85-0B61B0D3083C}">
  <sheetPr codeName="Лист3"/>
  <dimension ref="A1:E24"/>
  <sheetViews>
    <sheetView workbookViewId="0">
      <selection activeCell="B9" sqref="B9"/>
    </sheetView>
  </sheetViews>
  <sheetFormatPr defaultRowHeight="15" x14ac:dyDescent="0.25"/>
  <cols>
    <col min="1" max="1" width="23.28515625" bestFit="1" customWidth="1"/>
    <col min="2" max="2" width="25.140625" bestFit="1" customWidth="1"/>
    <col min="3" max="3" width="26" bestFit="1" customWidth="1"/>
    <col min="4" max="4" width="25.28515625" bestFit="1" customWidth="1"/>
    <col min="5" max="5" width="32.140625" bestFit="1" customWidth="1"/>
    <col min="6" max="8" width="10" bestFit="1" customWidth="1"/>
    <col min="9" max="17" width="11" bestFit="1" customWidth="1"/>
    <col min="18" max="18" width="10" bestFit="1" customWidth="1"/>
    <col min="19" max="21" width="11" bestFit="1" customWidth="1"/>
    <col min="22" max="23" width="10" bestFit="1" customWidth="1"/>
    <col min="24" max="28" width="11" bestFit="1" customWidth="1"/>
    <col min="29" max="29" width="10" bestFit="1" customWidth="1"/>
    <col min="30" max="46" width="11" bestFit="1" customWidth="1"/>
    <col min="47" max="47" width="10" bestFit="1" customWidth="1"/>
    <col min="48" max="49" width="11" bestFit="1" customWidth="1"/>
    <col min="50" max="50" width="10" bestFit="1" customWidth="1"/>
    <col min="51" max="65" width="11" bestFit="1" customWidth="1"/>
    <col min="66" max="66" width="10" bestFit="1" customWidth="1"/>
    <col min="67" max="116" width="11" bestFit="1" customWidth="1"/>
    <col min="117" max="117" width="10" bestFit="1" customWidth="1"/>
    <col min="118" max="136" width="11" bestFit="1" customWidth="1"/>
    <col min="137" max="137" width="10" bestFit="1" customWidth="1"/>
    <col min="138" max="145" width="11" bestFit="1" customWidth="1"/>
    <col min="146" max="146" width="10" bestFit="1" customWidth="1"/>
    <col min="147" max="149" width="11" bestFit="1" customWidth="1"/>
    <col min="150" max="150" width="8" bestFit="1" customWidth="1"/>
    <col min="151" max="154" width="11" bestFit="1" customWidth="1"/>
    <col min="155" max="155" width="10" bestFit="1" customWidth="1"/>
    <col min="156" max="164" width="11" bestFit="1" customWidth="1"/>
    <col min="165" max="166" width="10" bestFit="1" customWidth="1"/>
    <col min="167" max="178" width="11" bestFit="1" customWidth="1"/>
    <col min="179" max="179" width="10" bestFit="1" customWidth="1"/>
    <col min="180" max="190" width="11" bestFit="1" customWidth="1"/>
    <col min="191" max="191" width="10" bestFit="1" customWidth="1"/>
    <col min="192" max="221" width="11" bestFit="1" customWidth="1"/>
    <col min="222" max="222" width="10" bestFit="1" customWidth="1"/>
    <col min="223" max="228" width="11" bestFit="1" customWidth="1"/>
    <col min="229" max="230" width="10" bestFit="1" customWidth="1"/>
    <col min="231" max="244" width="11" bestFit="1" customWidth="1"/>
    <col min="245" max="245" width="10" bestFit="1" customWidth="1"/>
    <col min="246" max="262" width="11" bestFit="1" customWidth="1"/>
    <col min="263" max="263" width="10" bestFit="1" customWidth="1"/>
    <col min="264" max="283" width="11" bestFit="1" customWidth="1"/>
    <col min="284" max="284" width="10" bestFit="1" customWidth="1"/>
    <col min="285" max="294" width="11" bestFit="1" customWidth="1"/>
    <col min="295" max="295" width="10" bestFit="1" customWidth="1"/>
    <col min="296" max="297" width="11" bestFit="1" customWidth="1"/>
    <col min="298" max="298" width="10" bestFit="1" customWidth="1"/>
    <col min="299" max="323" width="11" bestFit="1" customWidth="1"/>
    <col min="324" max="324" width="10" bestFit="1" customWidth="1"/>
    <col min="325" max="326" width="11" bestFit="1" customWidth="1"/>
    <col min="327" max="327" width="10" bestFit="1" customWidth="1"/>
    <col min="328" max="342" width="11" bestFit="1" customWidth="1"/>
    <col min="343" max="343" width="10" bestFit="1" customWidth="1"/>
    <col min="344" max="349" width="11" bestFit="1" customWidth="1"/>
    <col min="350" max="350" width="10" bestFit="1" customWidth="1"/>
    <col min="351" max="356" width="11" bestFit="1" customWidth="1"/>
    <col min="357" max="357" width="10" bestFit="1" customWidth="1"/>
    <col min="358" max="383" width="11" bestFit="1" customWidth="1"/>
    <col min="384" max="384" width="10" bestFit="1" customWidth="1"/>
    <col min="385" max="401" width="11" bestFit="1" customWidth="1"/>
    <col min="402" max="402" width="10" bestFit="1" customWidth="1"/>
    <col min="403" max="403" width="9" bestFit="1" customWidth="1"/>
    <col min="404" max="406" width="11" bestFit="1" customWidth="1"/>
    <col min="407" max="407" width="10" bestFit="1" customWidth="1"/>
    <col min="408" max="415" width="11" bestFit="1" customWidth="1"/>
    <col min="416" max="416" width="9" bestFit="1" customWidth="1"/>
    <col min="417" max="417" width="11" bestFit="1" customWidth="1"/>
    <col min="418" max="418" width="10" bestFit="1" customWidth="1"/>
    <col min="419" max="442" width="11" bestFit="1" customWidth="1"/>
    <col min="443" max="443" width="10" bestFit="1" customWidth="1"/>
    <col min="444" max="448" width="11" bestFit="1" customWidth="1"/>
    <col min="449" max="449" width="10" bestFit="1" customWidth="1"/>
    <col min="450" max="452" width="11" bestFit="1" customWidth="1"/>
    <col min="453" max="453" width="10" bestFit="1" customWidth="1"/>
    <col min="454" max="459" width="11" bestFit="1" customWidth="1"/>
    <col min="460" max="460" width="10" bestFit="1" customWidth="1"/>
    <col min="461" max="461" width="11" bestFit="1" customWidth="1"/>
    <col min="462" max="462" width="9" bestFit="1" customWidth="1"/>
    <col min="463" max="464" width="11" bestFit="1" customWidth="1"/>
    <col min="465" max="465" width="10" bestFit="1" customWidth="1"/>
    <col min="466" max="471" width="11" bestFit="1" customWidth="1"/>
    <col min="472" max="472" width="10" bestFit="1" customWidth="1"/>
    <col min="473" max="479" width="11" bestFit="1" customWidth="1"/>
    <col min="480" max="481" width="10" bestFit="1" customWidth="1"/>
    <col min="482" max="485" width="11" bestFit="1" customWidth="1"/>
    <col min="486" max="486" width="9" bestFit="1" customWidth="1"/>
    <col min="487" max="495" width="11" bestFit="1" customWidth="1"/>
    <col min="496" max="496" width="10" bestFit="1" customWidth="1"/>
    <col min="497" max="505" width="11" bestFit="1" customWidth="1"/>
    <col min="506" max="506" width="10" bestFit="1" customWidth="1"/>
    <col min="507" max="514" width="11" bestFit="1" customWidth="1"/>
    <col min="515" max="515" width="10" bestFit="1" customWidth="1"/>
    <col min="516" max="531" width="11" bestFit="1" customWidth="1"/>
    <col min="532" max="532" width="9" bestFit="1" customWidth="1"/>
    <col min="533" max="539" width="11" bestFit="1" customWidth="1"/>
    <col min="540" max="540" width="10" bestFit="1" customWidth="1"/>
    <col min="541" max="545" width="11" bestFit="1" customWidth="1"/>
    <col min="546" max="546" width="10" bestFit="1" customWidth="1"/>
    <col min="547" max="551" width="11" bestFit="1" customWidth="1"/>
    <col min="552" max="552" width="10" bestFit="1" customWidth="1"/>
    <col min="553" max="562" width="11" bestFit="1" customWidth="1"/>
    <col min="563" max="563" width="10" bestFit="1" customWidth="1"/>
    <col min="564" max="565" width="11" bestFit="1" customWidth="1"/>
    <col min="566" max="566" width="10" bestFit="1" customWidth="1"/>
    <col min="567" max="567" width="11" bestFit="1" customWidth="1"/>
    <col min="568" max="568" width="10" bestFit="1" customWidth="1"/>
    <col min="569" max="576" width="11" bestFit="1" customWidth="1"/>
    <col min="577" max="577" width="10" bestFit="1" customWidth="1"/>
    <col min="578" max="582" width="11" bestFit="1" customWidth="1"/>
    <col min="583" max="584" width="10" bestFit="1" customWidth="1"/>
    <col min="585" max="589" width="11" bestFit="1" customWidth="1"/>
    <col min="590" max="590" width="10" bestFit="1" customWidth="1"/>
    <col min="591" max="591" width="9" bestFit="1" customWidth="1"/>
    <col min="592" max="592" width="10" bestFit="1" customWidth="1"/>
    <col min="593" max="599" width="11" bestFit="1" customWidth="1"/>
    <col min="600" max="600" width="10" bestFit="1" customWidth="1"/>
    <col min="601" max="605" width="11" bestFit="1" customWidth="1"/>
    <col min="606" max="606" width="10" bestFit="1" customWidth="1"/>
    <col min="607" max="620" width="11" bestFit="1" customWidth="1"/>
    <col min="621" max="621" width="10" bestFit="1" customWidth="1"/>
    <col min="622" max="634" width="11" bestFit="1" customWidth="1"/>
    <col min="635" max="635" width="10" bestFit="1" customWidth="1"/>
    <col min="636" max="637" width="11" bestFit="1" customWidth="1"/>
    <col min="638" max="638" width="10" bestFit="1" customWidth="1"/>
    <col min="639" max="660" width="11" bestFit="1" customWidth="1"/>
    <col min="661" max="661" width="10" bestFit="1" customWidth="1"/>
    <col min="662" max="672" width="11" bestFit="1" customWidth="1"/>
    <col min="673" max="673" width="10" bestFit="1" customWidth="1"/>
    <col min="674" max="676" width="11" bestFit="1" customWidth="1"/>
    <col min="677" max="677" width="10" bestFit="1" customWidth="1"/>
    <col min="678" max="678" width="11" bestFit="1" customWidth="1"/>
    <col min="679" max="679" width="10" bestFit="1" customWidth="1"/>
    <col min="680" max="686" width="11" bestFit="1" customWidth="1"/>
    <col min="687" max="687" width="10" bestFit="1" customWidth="1"/>
    <col min="688" max="704" width="11" bestFit="1" customWidth="1"/>
    <col min="705" max="705" width="10" bestFit="1" customWidth="1"/>
    <col min="706" max="718" width="11" bestFit="1" customWidth="1"/>
    <col min="719" max="720" width="10" bestFit="1" customWidth="1"/>
    <col min="721" max="727" width="11" bestFit="1" customWidth="1"/>
    <col min="728" max="729" width="10" bestFit="1" customWidth="1"/>
    <col min="730" max="743" width="11" bestFit="1" customWidth="1"/>
    <col min="744" max="744" width="10" bestFit="1" customWidth="1"/>
    <col min="745" max="761" width="11" bestFit="1" customWidth="1"/>
    <col min="762" max="762" width="10" bestFit="1" customWidth="1"/>
    <col min="763" max="770" width="11" bestFit="1" customWidth="1"/>
    <col min="771" max="771" width="10" bestFit="1" customWidth="1"/>
    <col min="772" max="797" width="11" bestFit="1" customWidth="1"/>
    <col min="798" max="798" width="10" bestFit="1" customWidth="1"/>
    <col min="799" max="802" width="11" bestFit="1" customWidth="1"/>
    <col min="803" max="803" width="10" bestFit="1" customWidth="1"/>
    <col min="804" max="816" width="11" bestFit="1" customWidth="1"/>
    <col min="817" max="817" width="10" bestFit="1" customWidth="1"/>
    <col min="818" max="825" width="11" bestFit="1" customWidth="1"/>
    <col min="826" max="826" width="10" bestFit="1" customWidth="1"/>
    <col min="827" max="853" width="11" bestFit="1" customWidth="1"/>
    <col min="854" max="854" width="10" bestFit="1" customWidth="1"/>
    <col min="855" max="857" width="11" bestFit="1" customWidth="1"/>
    <col min="858" max="858" width="10" bestFit="1" customWidth="1"/>
    <col min="859" max="859" width="11" bestFit="1" customWidth="1"/>
    <col min="860" max="861" width="10" bestFit="1" customWidth="1"/>
    <col min="862" max="865" width="11" bestFit="1" customWidth="1"/>
    <col min="866" max="866" width="10" bestFit="1" customWidth="1"/>
    <col min="867" max="870" width="11" bestFit="1" customWidth="1"/>
    <col min="871" max="871" width="10" bestFit="1" customWidth="1"/>
    <col min="872" max="883" width="11" bestFit="1" customWidth="1"/>
    <col min="884" max="884" width="10" bestFit="1" customWidth="1"/>
    <col min="885" max="885" width="11" bestFit="1" customWidth="1"/>
    <col min="886" max="886" width="10" bestFit="1" customWidth="1"/>
    <col min="887" max="889" width="11" bestFit="1" customWidth="1"/>
    <col min="890" max="890" width="10" bestFit="1" customWidth="1"/>
    <col min="891" max="911" width="11" bestFit="1" customWidth="1"/>
    <col min="912" max="912" width="10" bestFit="1" customWidth="1"/>
    <col min="913" max="931" width="11" bestFit="1" customWidth="1"/>
    <col min="932" max="933" width="10" bestFit="1" customWidth="1"/>
    <col min="934" max="955" width="11" bestFit="1" customWidth="1"/>
    <col min="956" max="956" width="10" bestFit="1" customWidth="1"/>
    <col min="957" max="980" width="11" bestFit="1" customWidth="1"/>
    <col min="981" max="981" width="10" bestFit="1" customWidth="1"/>
    <col min="982" max="991" width="11" bestFit="1" customWidth="1"/>
    <col min="992" max="992" width="10" bestFit="1" customWidth="1"/>
    <col min="993" max="996" width="11" bestFit="1" customWidth="1"/>
    <col min="997" max="997" width="10" bestFit="1" customWidth="1"/>
    <col min="998" max="1000" width="11" bestFit="1" customWidth="1"/>
    <col min="1001" max="1001" width="10" bestFit="1" customWidth="1"/>
    <col min="1002" max="1009" width="11" bestFit="1" customWidth="1"/>
    <col min="1010" max="1011" width="10" bestFit="1" customWidth="1"/>
    <col min="1012" max="1022" width="11" bestFit="1" customWidth="1"/>
    <col min="1023" max="1023" width="10" bestFit="1" customWidth="1"/>
    <col min="1024" max="1024" width="11" bestFit="1" customWidth="1"/>
    <col min="1025" max="1025" width="10" bestFit="1" customWidth="1"/>
    <col min="1026" max="1032" width="11" bestFit="1" customWidth="1"/>
    <col min="1033" max="1033" width="8" bestFit="1" customWidth="1"/>
    <col min="1034" max="1039" width="11" bestFit="1" customWidth="1"/>
    <col min="1040" max="1040" width="10" bestFit="1" customWidth="1"/>
    <col min="1041" max="1047" width="11" bestFit="1" customWidth="1"/>
    <col min="1048" max="1048" width="10" bestFit="1" customWidth="1"/>
    <col min="1049" max="1054" width="11" bestFit="1" customWidth="1"/>
    <col min="1055" max="1055" width="10" bestFit="1" customWidth="1"/>
    <col min="1056" max="1067" width="11" bestFit="1" customWidth="1"/>
    <col min="1068" max="1068" width="9" bestFit="1" customWidth="1"/>
    <col min="1069" max="1104" width="11" bestFit="1" customWidth="1"/>
    <col min="1105" max="1105" width="10" bestFit="1" customWidth="1"/>
    <col min="1106" max="1106" width="11" bestFit="1" customWidth="1"/>
    <col min="1107" max="1107" width="9" bestFit="1" customWidth="1"/>
    <col min="1108" max="1125" width="11" bestFit="1" customWidth="1"/>
    <col min="1126" max="1126" width="10" bestFit="1" customWidth="1"/>
    <col min="1127" max="1127" width="9" bestFit="1" customWidth="1"/>
    <col min="1128" max="1140" width="11" bestFit="1" customWidth="1"/>
    <col min="1141" max="1141" width="10" bestFit="1" customWidth="1"/>
    <col min="1142" max="1145" width="11" bestFit="1" customWidth="1"/>
    <col min="1146" max="1146" width="10" bestFit="1" customWidth="1"/>
    <col min="1147" max="1174" width="11" bestFit="1" customWidth="1"/>
    <col min="1175" max="1175" width="10" bestFit="1" customWidth="1"/>
    <col min="1176" max="1182" width="11" bestFit="1" customWidth="1"/>
    <col min="1183" max="1183" width="11.85546875" bestFit="1" customWidth="1"/>
  </cols>
  <sheetData>
    <row r="1" spans="1:5" x14ac:dyDescent="0.25">
      <c r="A1" s="37" t="s">
        <v>1356</v>
      </c>
      <c r="B1" t="s" vm="1">
        <v>4007</v>
      </c>
    </row>
    <row r="2" spans="1:5" x14ac:dyDescent="0.25">
      <c r="A2" s="37" t="s">
        <v>1357</v>
      </c>
      <c r="B2" t="s" vm="2">
        <v>4007</v>
      </c>
    </row>
    <row r="4" spans="1:5" s="39" customFormat="1" x14ac:dyDescent="0.25">
      <c r="A4" s="37" t="s">
        <v>4000</v>
      </c>
      <c r="B4" t="s">
        <v>4003</v>
      </c>
      <c r="C4" t="s">
        <v>4004</v>
      </c>
      <c r="D4" t="s">
        <v>4006</v>
      </c>
      <c r="E4"/>
    </row>
    <row r="5" spans="1:5" s="39" customFormat="1" x14ac:dyDescent="0.25">
      <c r="A5" s="38" t="s">
        <v>4001</v>
      </c>
      <c r="E5"/>
    </row>
    <row r="6" spans="1:5" s="39" customFormat="1" x14ac:dyDescent="0.25">
      <c r="A6" s="40" t="s">
        <v>1382</v>
      </c>
      <c r="E6"/>
    </row>
    <row r="7" spans="1:5" s="39" customFormat="1" x14ac:dyDescent="0.25">
      <c r="A7" s="41" t="s">
        <v>2595</v>
      </c>
      <c r="B7" s="39">
        <v>28168.157204761908</v>
      </c>
      <c r="C7" s="39">
        <v>56935.8678</v>
      </c>
      <c r="D7" s="39">
        <v>14854.651099999999</v>
      </c>
      <c r="E7"/>
    </row>
    <row r="8" spans="1:5" s="39" customFormat="1" x14ac:dyDescent="0.25">
      <c r="A8" s="41" t="s">
        <v>2594</v>
      </c>
      <c r="B8" s="39">
        <v>27986.31707375</v>
      </c>
      <c r="C8" s="39">
        <v>55948.969599999997</v>
      </c>
      <c r="D8" s="39">
        <v>13741.454900000001</v>
      </c>
      <c r="E8"/>
    </row>
    <row r="9" spans="1:5" s="39" customFormat="1" x14ac:dyDescent="0.25">
      <c r="A9" s="41" t="s">
        <v>2592</v>
      </c>
      <c r="B9" s="39">
        <v>25231.491619230772</v>
      </c>
      <c r="C9" s="39">
        <v>59381.885399999999</v>
      </c>
      <c r="D9" s="39">
        <v>3766.5725000000002</v>
      </c>
      <c r="E9"/>
    </row>
    <row r="10" spans="1:5" s="39" customFormat="1" x14ac:dyDescent="0.25">
      <c r="A10" s="41" t="s">
        <v>2601</v>
      </c>
      <c r="B10" s="39">
        <v>30901.483133333331</v>
      </c>
      <c r="C10" s="39">
        <v>37947.874799999998</v>
      </c>
      <c r="D10" s="39">
        <v>21032.488600000001</v>
      </c>
      <c r="E10"/>
    </row>
    <row r="11" spans="1:5" s="39" customFormat="1" x14ac:dyDescent="0.25">
      <c r="A11" s="41" t="s">
        <v>2596</v>
      </c>
      <c r="B11" s="39">
        <v>26918.621307766993</v>
      </c>
      <c r="C11" s="39">
        <v>41618.1342</v>
      </c>
      <c r="D11" s="39">
        <v>15988.4542</v>
      </c>
      <c r="E11"/>
    </row>
    <row r="12" spans="1:5" s="39" customFormat="1" x14ac:dyDescent="0.25">
      <c r="A12" s="41" t="s">
        <v>2589</v>
      </c>
      <c r="B12" s="39">
        <v>19595.15464258373</v>
      </c>
      <c r="C12" s="39">
        <v>42324.557699999998</v>
      </c>
      <c r="D12" s="39">
        <v>5522.7870999999996</v>
      </c>
      <c r="E12"/>
    </row>
    <row r="13" spans="1:5" s="39" customFormat="1" x14ac:dyDescent="0.25">
      <c r="A13" s="41" t="s">
        <v>2588</v>
      </c>
      <c r="B13" s="39">
        <v>22379.833146341462</v>
      </c>
      <c r="C13" s="39">
        <v>34721.197999999997</v>
      </c>
      <c r="D13" s="39">
        <v>12008.7454</v>
      </c>
      <c r="E13"/>
    </row>
    <row r="14" spans="1:5" s="39" customFormat="1" x14ac:dyDescent="0.25">
      <c r="A14" s="41" t="s">
        <v>2598</v>
      </c>
      <c r="B14" s="39">
        <v>19852.19182867133</v>
      </c>
      <c r="C14" s="39">
        <v>40728.991399999999</v>
      </c>
      <c r="D14" s="39">
        <v>6217.9058999999997</v>
      </c>
      <c r="E14"/>
    </row>
    <row r="15" spans="1:5" s="39" customFormat="1" x14ac:dyDescent="0.25">
      <c r="A15" s="41" t="s">
        <v>2600</v>
      </c>
      <c r="B15" s="39">
        <v>25609.578907142859</v>
      </c>
      <c r="C15" s="39">
        <v>39007.897599999997</v>
      </c>
      <c r="D15" s="39">
        <v>11436.1877</v>
      </c>
      <c r="E15"/>
    </row>
    <row r="16" spans="1:5" s="39" customFormat="1" x14ac:dyDescent="0.25">
      <c r="A16" s="41" t="s">
        <v>2593</v>
      </c>
      <c r="B16" s="39">
        <v>20679.065179999998</v>
      </c>
      <c r="C16" s="39">
        <v>40357.513099999996</v>
      </c>
      <c r="D16" s="39">
        <v>4949.2138999999997</v>
      </c>
      <c r="E16"/>
    </row>
    <row r="17" spans="1:5" s="39" customFormat="1" x14ac:dyDescent="0.25">
      <c r="A17" s="41" t="s">
        <v>2591</v>
      </c>
      <c r="B17" s="39">
        <v>26548.198896315793</v>
      </c>
      <c r="C17" s="39">
        <v>42308.442499999997</v>
      </c>
      <c r="D17" s="39">
        <v>5653.9537</v>
      </c>
      <c r="E17"/>
    </row>
    <row r="18" spans="1:5" s="39" customFormat="1" x14ac:dyDescent="0.25">
      <c r="A18" s="41" t="s">
        <v>2599</v>
      </c>
      <c r="B18" s="39">
        <v>22829.604579999999</v>
      </c>
      <c r="C18" s="39">
        <v>28173.558300000001</v>
      </c>
      <c r="D18" s="39">
        <v>14003.878000000001</v>
      </c>
      <c r="E18"/>
    </row>
    <row r="19" spans="1:5" s="39" customFormat="1" x14ac:dyDescent="0.25">
      <c r="A19" s="41" t="s">
        <v>2597</v>
      </c>
      <c r="B19" s="39">
        <v>21183.04867121212</v>
      </c>
      <c r="C19" s="39">
        <v>43179.679400000001</v>
      </c>
      <c r="D19" s="39">
        <v>6820.7698</v>
      </c>
      <c r="E19"/>
    </row>
    <row r="20" spans="1:5" s="39" customFormat="1" x14ac:dyDescent="0.25">
      <c r="A20" s="41" t="s">
        <v>2590</v>
      </c>
      <c r="B20" s="39">
        <v>23792.56498351648</v>
      </c>
      <c r="C20" s="39">
        <v>39974.703300000001</v>
      </c>
      <c r="D20" s="39">
        <v>11576.494199999999</v>
      </c>
      <c r="E20"/>
    </row>
    <row r="21" spans="1:5" s="39" customFormat="1" x14ac:dyDescent="0.25">
      <c r="A21" s="38" t="s">
        <v>2602</v>
      </c>
      <c r="E21"/>
    </row>
    <row r="22" spans="1:5" s="39" customFormat="1" x14ac:dyDescent="0.25">
      <c r="A22" s="40" t="s">
        <v>2469</v>
      </c>
      <c r="E22"/>
    </row>
    <row r="23" spans="1:5" s="39" customFormat="1" x14ac:dyDescent="0.25">
      <c r="A23" s="41" t="s">
        <v>2602</v>
      </c>
      <c r="B23" s="39">
        <v>28570.050121848737</v>
      </c>
      <c r="C23" s="39">
        <v>44099.021500000003</v>
      </c>
      <c r="D23" s="39">
        <v>12345.3742</v>
      </c>
      <c r="E23"/>
    </row>
    <row r="24" spans="1:5" s="39" customFormat="1" x14ac:dyDescent="0.25">
      <c r="A24" s="38" t="s">
        <v>4002</v>
      </c>
      <c r="B24" s="39">
        <v>24004.055459400326</v>
      </c>
      <c r="C24" s="39">
        <v>59381.885399999999</v>
      </c>
      <c r="D24" s="39">
        <v>3766.5725000000002</v>
      </c>
      <c r="E24"/>
    </row>
  </sheetData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Здания</vt:lpstr>
      <vt:lpstr>Помещения</vt:lpstr>
      <vt:lpstr>Сравнительный анализ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NEgorov</dc:creator>
  <cp:lastModifiedBy>Пользователь</cp:lastModifiedBy>
  <dcterms:created xsi:type="dcterms:W3CDTF">2020-05-16T18:42:26Z</dcterms:created>
  <dcterms:modified xsi:type="dcterms:W3CDTF">2020-09-11T09:07:21Z</dcterms:modified>
</cp:coreProperties>
</file>